
<file path=[Content_Types].xml><?xml version="1.0" encoding="utf-8"?>
<Types xmlns="http://schemas.openxmlformats.org/package/2006/content-types">
  <Override PartName="/xl/worksheets/sheet12.xml" ContentType="application/vnd.openxmlformats-officedocument.spreadsheetml.worksheet+xml"/>
  <Override PartName="/xl/charts/chart30.xml" ContentType="application/vnd.openxmlformats-officedocument.drawingml.chart+xml"/>
  <Override PartName="/xl/charts/chart8.xml" ContentType="application/vnd.openxmlformats-officedocument.drawingml.chart+xml"/>
  <Override PartName="/docProps/app.xml" ContentType="application/vnd.openxmlformats-officedocument.extended-properties+xml"/>
  <Override PartName="/xl/worksheets/sheet7.xml" ContentType="application/vnd.openxmlformats-officedocument.spreadsheetml.worksheet+xml"/>
  <Override PartName="/xl/charts/chart13.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worksheets/sheet9.xml" ContentType="application/vnd.openxmlformats-officedocument.spreadsheetml.worksheet+xml"/>
  <Override PartName="/xl/charts/chart15.xml" ContentType="application/vnd.openxmlformats-officedocument.drawingml.chart+xml"/>
  <Override PartName="/xl/charts/chart31.xml" ContentType="application/vnd.openxmlformats-officedocument.drawingml.chart+xml"/>
  <Override PartName="/xl/charts/chart28.xml" ContentType="application/vnd.openxmlformats-officedocument.drawingml.chart+xml"/>
  <Override PartName="/xl/worksheets/sheet13.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xl/workbook.xml" ContentType="application/vnd.openxmlformats-officedocument.spreadsheetml.sheet.main+xml"/>
  <Override PartName="/xl/charts/chart29.xml" ContentType="application/vnd.openxmlformats-officedocument.drawingml.chart+xml"/>
  <Override PartName="/xl/charts/chart3.xml" ContentType="application/vnd.openxmlformats-officedocument.drawingml.chart+xml"/>
  <Default Extension="xml" ContentType="application/xml"/>
  <Override PartName="/xl/charts/chart27.xml" ContentType="application/vnd.openxmlformats-officedocument.drawingml.chart+xml"/>
  <Override PartName="/xl/charts/chart33.xml" ContentType="application/vnd.openxmlformats-officedocument.drawingml.chart+xml"/>
  <Override PartName="/xl/charts/chart11.xml" ContentType="application/vnd.openxmlformats-officedocument.drawingml.chart+xml"/>
  <Override PartName="/xl/worksheets/sheet8.xml" ContentType="application/vnd.openxmlformats-officedocument.spreadsheetml.worksheet+xml"/>
  <Override PartName="/xl/charts/chart1.xml" ContentType="application/vnd.openxmlformats-officedocument.drawingml.chart+xml"/>
  <Override PartName="/xl/charts/chart22.xml" ContentType="application/vnd.openxmlformats-officedocument.drawingml.chart+xml"/>
  <Override PartName="/xl/worksheets/sheet6.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charts/chart16.xml" ContentType="application/vnd.openxmlformats-officedocument.drawingml.chart+xml"/>
  <Override PartName="/xl/charts/chart20.xml" ContentType="application/vnd.openxmlformats-officedocument.drawingml.chart+xml"/>
  <Override PartName="/xl/worksheets/sheet1.xml" ContentType="application/vnd.openxmlformats-officedocument.spreadsheetml.worksheet+xml"/>
  <Override PartName="/xl/charts/chart7.xml" ContentType="application/vnd.openxmlformats-officedocument.drawingml.chart+xml"/>
  <Override PartName="/xl/worksheets/sheet2.xml" ContentType="application/vnd.openxmlformats-officedocument.spreadsheetml.worksheet+xml"/>
  <Override PartName="/xl/charts/chart24.xml" ContentType="application/vnd.openxmlformats-officedocument.drawingml.chart+xml"/>
  <Override PartName="/xl/charts/chart21.xml" ContentType="application/vnd.openxmlformats-officedocument.drawingml.chart+xml"/>
  <Override PartName="/xl/charts/chart23.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Default Extension="jpeg" ContentType="image/jpeg"/>
  <Override PartName="/xl/charts/chart14.xml" ContentType="application/vnd.openxmlformats-officedocument.drawingml.chart+xml"/>
  <Override PartName="/xl/charts/chart17.xml" ContentType="application/vnd.openxmlformats-officedocument.drawingml.chart+xml"/>
  <Override PartName="/xl/drawings/drawing2.xml" ContentType="application/vnd.openxmlformats-officedocument.drawing+xml"/>
  <Default Extension="png" ContentType="image/png"/>
  <Override PartName="/xl/charts/chart4.xml" ContentType="application/vnd.openxmlformats-officedocument.drawingml.chart+xml"/>
  <Override PartName="/xl/charts/chart18.xml" ContentType="application/vnd.openxmlformats-officedocument.drawingml.chart+xml"/>
  <Override PartName="/docProps/core.xml" ContentType="application/vnd.openxmlformats-package.core-properties+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charts/chart6.xml" ContentType="application/vnd.openxmlformats-officedocument.drawingml.chart+xml"/>
  <Override PartName="/xl/sharedStrings.xml" ContentType="application/vnd.openxmlformats-officedocument.spreadsheetml.sharedStrings+xml"/>
  <Override PartName="/xl/charts/chart26.xml" ContentType="application/vnd.openxmlformats-officedocument.drawingml.chart+xml"/>
  <Override PartName="/xl/drawings/drawing4.xml" ContentType="application/vnd.openxmlformats-officedocument.drawing+xml"/>
  <Default Extension="rels" ContentType="application/vnd.openxmlformats-package.relationships+xml"/>
  <Override PartName="/xl/charts/chart25.xml" ContentType="application/vnd.openxmlformats-officedocument.drawingml.chart+xml"/>
  <Override PartName="/xl/charts/chart10.xml" ContentType="application/vnd.openxmlformats-officedocument.drawingml.chart+xml"/>
  <Override PartName="/xl/charts/chart32.xml" ContentType="application/vnd.openxmlformats-officedocument.drawingml.chart+xml"/>
  <Override PartName="/xl/drawings/drawing1.xml" ContentType="application/vnd.openxmlformats-officedocument.drawing+xml"/>
  <Override PartName="/xl/charts/chart5.xml" ContentType="application/vnd.openxmlformats-officedocument.drawingml.chart+xml"/>
  <Override PartName="/xl/charts/chart19.xml" ContentType="application/vnd.openxmlformats-officedocument.drawingml.chart+xml"/>
  <Default Extension="pdf" ContentType="application/pdf"/>
  <Override PartName="/xl/charts/chart12.xml" ContentType="application/vnd.openxmlformats-officedocument.drawingml.chart+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040" yWindow="1040" windowWidth="23740" windowHeight="15600" tabRatio="821" activeTab="4"/>
  </bookViews>
  <sheets>
    <sheet name="Metadata" sheetId="1" r:id="rId1"/>
    <sheet name="Notes" sheetId="2" r:id="rId2"/>
    <sheet name="Summary of Nmin and Nitr" sheetId="13" r:id="rId3"/>
    <sheet name="Soil weights" sheetId="3" r:id="rId4"/>
    <sheet name="NO3" sheetId="4" r:id="rId5"/>
    <sheet name="NH4" sheetId="5" r:id="rId6"/>
    <sheet name="Net Nitr and Net Nmin" sheetId="6" r:id="rId7"/>
    <sheet name="Respiration (June)" sheetId="7" r:id="rId8"/>
    <sheet name="Respiration (July)" sheetId="8" r:id="rId9"/>
    <sheet name="Respiration (Aug)" sheetId="9" r:id="rId10"/>
    <sheet name="graphs - raw data" sheetId="12" r:id="rId11"/>
    <sheet name="graphs - summary by stand" sheetId="10" r:id="rId12"/>
    <sheet name="graphs - summary by treatment" sheetId="11" r:id="rId13"/>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24" i="6"/>
  <c r="K24"/>
  <c r="H24"/>
  <c r="J24"/>
  <c r="H3"/>
  <c r="J3"/>
  <c r="I3"/>
  <c r="K3"/>
  <c r="H4"/>
  <c r="J4"/>
  <c r="I4"/>
  <c r="K4"/>
  <c r="H5"/>
  <c r="J5"/>
  <c r="I5"/>
  <c r="K5"/>
  <c r="H6"/>
  <c r="J6"/>
  <c r="I6"/>
  <c r="K6"/>
  <c r="H7"/>
  <c r="J7"/>
  <c r="I7"/>
  <c r="K7"/>
  <c r="H8"/>
  <c r="J8"/>
  <c r="I8"/>
  <c r="K8"/>
  <c r="H9"/>
  <c r="J9"/>
  <c r="I9"/>
  <c r="K9"/>
  <c r="H10"/>
  <c r="J10"/>
  <c r="I10"/>
  <c r="K10"/>
  <c r="H11"/>
  <c r="J11"/>
  <c r="I11"/>
  <c r="K11"/>
  <c r="H12"/>
  <c r="J12"/>
  <c r="I12"/>
  <c r="K12"/>
  <c r="H13"/>
  <c r="J13"/>
  <c r="I13"/>
  <c r="K13"/>
  <c r="H14"/>
  <c r="J14"/>
  <c r="I14"/>
  <c r="K14"/>
  <c r="H15"/>
  <c r="J15"/>
  <c r="I15"/>
  <c r="K15"/>
  <c r="H16"/>
  <c r="J16"/>
  <c r="I16"/>
  <c r="K16"/>
  <c r="H17"/>
  <c r="J17"/>
  <c r="I17"/>
  <c r="K17"/>
  <c r="H18"/>
  <c r="J18"/>
  <c r="I18"/>
  <c r="K18"/>
  <c r="H19"/>
  <c r="J19"/>
  <c r="I19"/>
  <c r="K19"/>
  <c r="H20"/>
  <c r="J20"/>
  <c r="I20"/>
  <c r="K20"/>
  <c r="H21"/>
  <c r="J21"/>
  <c r="I21"/>
  <c r="K21"/>
  <c r="H22"/>
  <c r="J22"/>
  <c r="I22"/>
  <c r="K22"/>
  <c r="H23"/>
  <c r="J23"/>
  <c r="I23"/>
  <c r="K23"/>
  <c r="H25"/>
  <c r="J25"/>
  <c r="I25"/>
  <c r="K25"/>
  <c r="H26"/>
  <c r="J26"/>
  <c r="I26"/>
  <c r="K26"/>
  <c r="H27"/>
  <c r="J27"/>
  <c r="I27"/>
  <c r="K27"/>
  <c r="H28"/>
  <c r="J28"/>
  <c r="I28"/>
  <c r="K28"/>
  <c r="H29"/>
  <c r="J29"/>
  <c r="I29"/>
  <c r="K29"/>
  <c r="H30"/>
  <c r="J30"/>
  <c r="I30"/>
  <c r="K30"/>
  <c r="H31"/>
  <c r="J31"/>
  <c r="I31"/>
  <c r="K31"/>
  <c r="H32"/>
  <c r="J32"/>
  <c r="I32"/>
  <c r="K32"/>
  <c r="H33"/>
  <c r="J33"/>
  <c r="I33"/>
  <c r="K33"/>
  <c r="H34"/>
  <c r="J34"/>
  <c r="I34"/>
  <c r="K34"/>
  <c r="H35"/>
  <c r="J35"/>
  <c r="I35"/>
  <c r="K35"/>
  <c r="H36"/>
  <c r="J36"/>
  <c r="I36"/>
  <c r="K36"/>
  <c r="H37"/>
  <c r="J37"/>
  <c r="I37"/>
  <c r="K37"/>
  <c r="H38"/>
  <c r="J38"/>
  <c r="I38"/>
  <c r="K38"/>
  <c r="H39"/>
  <c r="J39"/>
  <c r="I39"/>
  <c r="K39"/>
  <c r="H40"/>
  <c r="J40"/>
  <c r="I40"/>
  <c r="K40"/>
  <c r="H41"/>
  <c r="J41"/>
  <c r="I41"/>
  <c r="K41"/>
  <c r="H42"/>
  <c r="J42"/>
  <c r="I42"/>
  <c r="K42"/>
  <c r="H43"/>
  <c r="J43"/>
  <c r="I43"/>
  <c r="K43"/>
  <c r="H44"/>
  <c r="J44"/>
  <c r="I44"/>
  <c r="K44"/>
  <c r="H45"/>
  <c r="J45"/>
  <c r="I45"/>
  <c r="K45"/>
  <c r="H46"/>
  <c r="J46"/>
  <c r="I46"/>
  <c r="K46"/>
  <c r="H47"/>
  <c r="J47"/>
  <c r="I47"/>
  <c r="K47"/>
  <c r="H48"/>
  <c r="J48"/>
  <c r="I48"/>
  <c r="K48"/>
  <c r="H49"/>
  <c r="J49"/>
  <c r="I49"/>
  <c r="K49"/>
  <c r="H50"/>
  <c r="J50"/>
  <c r="I50"/>
  <c r="K50"/>
  <c r="H51"/>
  <c r="J51"/>
  <c r="I51"/>
  <c r="K51"/>
  <c r="H52"/>
  <c r="J52"/>
  <c r="I52"/>
  <c r="K52"/>
  <c r="H53"/>
  <c r="J53"/>
  <c r="I53"/>
  <c r="K53"/>
  <c r="H54"/>
  <c r="J54"/>
  <c r="I54"/>
  <c r="K54"/>
  <c r="H55"/>
  <c r="J55"/>
  <c r="I55"/>
  <c r="K55"/>
  <c r="H56"/>
  <c r="J56"/>
  <c r="I56"/>
  <c r="K56"/>
  <c r="H57"/>
  <c r="J57"/>
  <c r="I57"/>
  <c r="K57"/>
  <c r="H58"/>
  <c r="J58"/>
  <c r="I58"/>
  <c r="K58"/>
  <c r="H59"/>
  <c r="J59"/>
  <c r="I59"/>
  <c r="K59"/>
  <c r="H60"/>
  <c r="J60"/>
  <c r="I60"/>
  <c r="K60"/>
  <c r="H61"/>
  <c r="J61"/>
  <c r="I61"/>
  <c r="K61"/>
  <c r="H62"/>
  <c r="J62"/>
  <c r="I62"/>
  <c r="K62"/>
  <c r="H63"/>
  <c r="J63"/>
  <c r="I63"/>
  <c r="K63"/>
  <c r="H64"/>
  <c r="J64"/>
  <c r="I64"/>
  <c r="K64"/>
  <c r="H65"/>
  <c r="J65"/>
  <c r="I65"/>
  <c r="K65"/>
  <c r="H66"/>
  <c r="J66"/>
  <c r="I66"/>
  <c r="K66"/>
  <c r="H67"/>
  <c r="J67"/>
  <c r="I67"/>
  <c r="K67"/>
  <c r="H68"/>
  <c r="J68"/>
  <c r="I68"/>
  <c r="K68"/>
  <c r="H69"/>
  <c r="J69"/>
  <c r="I69"/>
  <c r="K69"/>
  <c r="H70"/>
  <c r="J70"/>
  <c r="I70"/>
  <c r="K70"/>
  <c r="H71"/>
  <c r="J71"/>
  <c r="I71"/>
  <c r="K71"/>
  <c r="H72"/>
  <c r="J72"/>
  <c r="I72"/>
  <c r="K72"/>
  <c r="H73"/>
  <c r="J73"/>
  <c r="I73"/>
  <c r="K73"/>
  <c r="H74"/>
  <c r="J74"/>
  <c r="I74"/>
  <c r="K74"/>
  <c r="H75"/>
  <c r="J75"/>
  <c r="I75"/>
  <c r="K75"/>
  <c r="H76"/>
  <c r="J76"/>
  <c r="I76"/>
  <c r="K76"/>
  <c r="H77"/>
  <c r="J77"/>
  <c r="I77"/>
  <c r="K77"/>
  <c r="H78"/>
  <c r="J78"/>
  <c r="I78"/>
  <c r="K78"/>
  <c r="H79"/>
  <c r="J79"/>
  <c r="I79"/>
  <c r="K79"/>
  <c r="H80"/>
  <c r="J80"/>
  <c r="I80"/>
  <c r="K80"/>
  <c r="H81"/>
  <c r="J81"/>
  <c r="I81"/>
  <c r="K81"/>
  <c r="H82"/>
  <c r="J82"/>
  <c r="I82"/>
  <c r="K82"/>
  <c r="H83"/>
  <c r="J83"/>
  <c r="I83"/>
  <c r="K83"/>
  <c r="H84"/>
  <c r="J84"/>
  <c r="I84"/>
  <c r="K84"/>
  <c r="H85"/>
  <c r="J85"/>
  <c r="I85"/>
  <c r="K85"/>
  <c r="H86"/>
  <c r="J86"/>
  <c r="I86"/>
  <c r="K86"/>
  <c r="H87"/>
  <c r="J87"/>
  <c r="I87"/>
  <c r="K87"/>
  <c r="H88"/>
  <c r="J88"/>
  <c r="I88"/>
  <c r="K88"/>
  <c r="H89"/>
  <c r="J89"/>
  <c r="I89"/>
  <c r="K89"/>
  <c r="H90"/>
  <c r="J90"/>
  <c r="I90"/>
  <c r="K90"/>
  <c r="H91"/>
  <c r="J91"/>
  <c r="I91"/>
  <c r="K91"/>
  <c r="H92"/>
  <c r="J92"/>
  <c r="I92"/>
  <c r="K92"/>
  <c r="H93"/>
  <c r="J93"/>
  <c r="I93"/>
  <c r="K93"/>
  <c r="H94"/>
  <c r="J94"/>
  <c r="I94"/>
  <c r="K94"/>
  <c r="H95"/>
  <c r="J95"/>
  <c r="I95"/>
  <c r="K95"/>
  <c r="H96"/>
  <c r="J96"/>
  <c r="I96"/>
  <c r="K96"/>
  <c r="H97"/>
  <c r="J97"/>
  <c r="I97"/>
  <c r="K97"/>
  <c r="H98"/>
  <c r="J98"/>
  <c r="I98"/>
  <c r="K98"/>
  <c r="H99"/>
  <c r="J99"/>
  <c r="I99"/>
  <c r="K99"/>
  <c r="H100"/>
  <c r="J100"/>
  <c r="I100"/>
  <c r="K100"/>
  <c r="H101"/>
  <c r="J101"/>
  <c r="I101"/>
  <c r="K101"/>
  <c r="H102"/>
  <c r="J102"/>
  <c r="I102"/>
  <c r="K102"/>
  <c r="H103"/>
  <c r="J103"/>
  <c r="I103"/>
  <c r="K103"/>
  <c r="H104"/>
  <c r="J104"/>
  <c r="I104"/>
  <c r="K104"/>
  <c r="H105"/>
  <c r="J105"/>
  <c r="I105"/>
  <c r="K105"/>
  <c r="H106"/>
  <c r="J106"/>
  <c r="I106"/>
  <c r="K106"/>
  <c r="H107"/>
  <c r="J107"/>
  <c r="I107"/>
  <c r="K107"/>
  <c r="H108"/>
  <c r="J108"/>
  <c r="I108"/>
  <c r="K108"/>
  <c r="H109"/>
  <c r="J109"/>
  <c r="I109"/>
  <c r="K109"/>
  <c r="I2"/>
  <c r="K2"/>
  <c r="H2"/>
  <c r="J2"/>
  <c r="O110" i="5"/>
  <c r="Q110"/>
  <c r="O109"/>
  <c r="Q109"/>
  <c r="O108"/>
  <c r="Q108"/>
  <c r="O107"/>
  <c r="Q107"/>
  <c r="O106"/>
  <c r="Q106"/>
  <c r="O105"/>
  <c r="Q105"/>
  <c r="O104"/>
  <c r="Q104"/>
  <c r="O103"/>
  <c r="Q103"/>
  <c r="O102"/>
  <c r="Q102"/>
  <c r="O101"/>
  <c r="Q101"/>
  <c r="O100"/>
  <c r="Q100"/>
  <c r="O99"/>
  <c r="Q99"/>
  <c r="O98"/>
  <c r="Q98"/>
  <c r="O97"/>
  <c r="Q97"/>
  <c r="O96"/>
  <c r="Q96"/>
  <c r="O95"/>
  <c r="Q95"/>
  <c r="O94"/>
  <c r="Q94"/>
  <c r="O93"/>
  <c r="Q93"/>
  <c r="O92"/>
  <c r="Q92"/>
  <c r="O91"/>
  <c r="Q91"/>
  <c r="O90"/>
  <c r="Q90"/>
  <c r="O89"/>
  <c r="Q89"/>
  <c r="O88"/>
  <c r="Q88"/>
  <c r="O87"/>
  <c r="Q87"/>
  <c r="O86"/>
  <c r="Q86"/>
  <c r="O85"/>
  <c r="Q85"/>
  <c r="O84"/>
  <c r="Q84"/>
  <c r="O83"/>
  <c r="Q83"/>
  <c r="O82"/>
  <c r="Q82"/>
  <c r="O81"/>
  <c r="Q81"/>
  <c r="O80"/>
  <c r="Q80"/>
  <c r="O79"/>
  <c r="Q79"/>
  <c r="O78"/>
  <c r="Q78"/>
  <c r="O77"/>
  <c r="Q77"/>
  <c r="O76"/>
  <c r="Q76"/>
  <c r="O75"/>
  <c r="Q75"/>
  <c r="J110"/>
  <c r="L110"/>
  <c r="J109"/>
  <c r="L109"/>
  <c r="J108"/>
  <c r="L108"/>
  <c r="J107"/>
  <c r="L107"/>
  <c r="J106"/>
  <c r="L106"/>
  <c r="J105"/>
  <c r="L105"/>
  <c r="J104"/>
  <c r="L104"/>
  <c r="J103"/>
  <c r="L103"/>
  <c r="J102"/>
  <c r="L102"/>
  <c r="J101"/>
  <c r="L101"/>
  <c r="J100"/>
  <c r="L100"/>
  <c r="J99"/>
  <c r="L99"/>
  <c r="J98"/>
  <c r="L98"/>
  <c r="J97"/>
  <c r="L97"/>
  <c r="J96"/>
  <c r="L96"/>
  <c r="J95"/>
  <c r="L95"/>
  <c r="J94"/>
  <c r="L94"/>
  <c r="J93"/>
  <c r="L93"/>
  <c r="J92"/>
  <c r="L92"/>
  <c r="J91"/>
  <c r="L91"/>
  <c r="J90"/>
  <c r="L90"/>
  <c r="J89"/>
  <c r="L89"/>
  <c r="J88"/>
  <c r="L88"/>
  <c r="J87"/>
  <c r="L87"/>
  <c r="J86"/>
  <c r="L86"/>
  <c r="J85"/>
  <c r="L85"/>
  <c r="J84"/>
  <c r="L84"/>
  <c r="J83"/>
  <c r="L83"/>
  <c r="J82"/>
  <c r="L82"/>
  <c r="J81"/>
  <c r="L81"/>
  <c r="J80"/>
  <c r="L80"/>
  <c r="J79"/>
  <c r="L79"/>
  <c r="J78"/>
  <c r="L78"/>
  <c r="J77"/>
  <c r="L77"/>
  <c r="J76"/>
  <c r="L76"/>
  <c r="J75"/>
  <c r="L75"/>
  <c r="O74"/>
  <c r="Q74"/>
  <c r="O73"/>
  <c r="Q73"/>
  <c r="O72"/>
  <c r="Q72"/>
  <c r="O71"/>
  <c r="Q71"/>
  <c r="O70"/>
  <c r="Q70"/>
  <c r="O69"/>
  <c r="Q69"/>
  <c r="O68"/>
  <c r="Q68"/>
  <c r="O67"/>
  <c r="Q67"/>
  <c r="O66"/>
  <c r="Q66"/>
  <c r="O65"/>
  <c r="Q65"/>
  <c r="O64"/>
  <c r="Q64"/>
  <c r="O63"/>
  <c r="Q63"/>
  <c r="O62"/>
  <c r="Q62"/>
  <c r="O61"/>
  <c r="Q61"/>
  <c r="O60"/>
  <c r="Q60"/>
  <c r="O59"/>
  <c r="Q59"/>
  <c r="O58"/>
  <c r="Q58"/>
  <c r="O57"/>
  <c r="Q57"/>
  <c r="O56"/>
  <c r="Q56"/>
  <c r="O55"/>
  <c r="Q55"/>
  <c r="O54"/>
  <c r="Q54"/>
  <c r="O53"/>
  <c r="Q53"/>
  <c r="O52"/>
  <c r="Q52"/>
  <c r="O51"/>
  <c r="Q51"/>
  <c r="O50"/>
  <c r="Q50"/>
  <c r="O49"/>
  <c r="Q49"/>
  <c r="O48"/>
  <c r="Q48"/>
  <c r="O47"/>
  <c r="Q47"/>
  <c r="O46"/>
  <c r="Q46"/>
  <c r="O45"/>
  <c r="Q45"/>
  <c r="O44"/>
  <c r="Q44"/>
  <c r="O43"/>
  <c r="Q43"/>
  <c r="O42"/>
  <c r="Q42"/>
  <c r="O41"/>
  <c r="Q41"/>
  <c r="O40"/>
  <c r="Q40"/>
  <c r="O39"/>
  <c r="Q39"/>
  <c r="J74"/>
  <c r="L74"/>
  <c r="J73"/>
  <c r="L73"/>
  <c r="J72"/>
  <c r="L72"/>
  <c r="J71"/>
  <c r="L71"/>
  <c r="J70"/>
  <c r="L70"/>
  <c r="J69"/>
  <c r="L69"/>
  <c r="J68"/>
  <c r="L68"/>
  <c r="J67"/>
  <c r="L67"/>
  <c r="J66"/>
  <c r="L66"/>
  <c r="J65"/>
  <c r="L65"/>
  <c r="J64"/>
  <c r="L64"/>
  <c r="J63"/>
  <c r="L63"/>
  <c r="J62"/>
  <c r="L62"/>
  <c r="J61"/>
  <c r="L61"/>
  <c r="J60"/>
  <c r="L60"/>
  <c r="J59"/>
  <c r="L59"/>
  <c r="J58"/>
  <c r="L58"/>
  <c r="J57"/>
  <c r="L57"/>
  <c r="J56"/>
  <c r="L56"/>
  <c r="J55"/>
  <c r="L55"/>
  <c r="J54"/>
  <c r="L54"/>
  <c r="J53"/>
  <c r="L53"/>
  <c r="J52"/>
  <c r="L52"/>
  <c r="J51"/>
  <c r="L51"/>
  <c r="J50"/>
  <c r="L50"/>
  <c r="J49"/>
  <c r="L49"/>
  <c r="J48"/>
  <c r="L48"/>
  <c r="J47"/>
  <c r="L47"/>
  <c r="J46"/>
  <c r="L46"/>
  <c r="J45"/>
  <c r="L45"/>
  <c r="J44"/>
  <c r="L44"/>
  <c r="J43"/>
  <c r="L43"/>
  <c r="J42"/>
  <c r="L42"/>
  <c r="J41"/>
  <c r="L41"/>
  <c r="J40"/>
  <c r="L40"/>
  <c r="J39"/>
  <c r="L39"/>
  <c r="O38"/>
  <c r="Q38"/>
  <c r="O37"/>
  <c r="Q37"/>
  <c r="O36"/>
  <c r="Q36"/>
  <c r="O35"/>
  <c r="Q35"/>
  <c r="O34"/>
  <c r="Q34"/>
  <c r="O33"/>
  <c r="Q33"/>
  <c r="O32"/>
  <c r="Q32"/>
  <c r="O31"/>
  <c r="Q31"/>
  <c r="O30"/>
  <c r="Q30"/>
  <c r="O29"/>
  <c r="Q29"/>
  <c r="O28"/>
  <c r="Q28"/>
  <c r="O27"/>
  <c r="Q27"/>
  <c r="O26"/>
  <c r="Q26"/>
  <c r="O25"/>
  <c r="Q25"/>
  <c r="O24"/>
  <c r="Q24"/>
  <c r="O23"/>
  <c r="Q23"/>
  <c r="O22"/>
  <c r="Q22"/>
  <c r="O21"/>
  <c r="Q21"/>
  <c r="O20"/>
  <c r="Q20"/>
  <c r="O19"/>
  <c r="Q19"/>
  <c r="O18"/>
  <c r="Q18"/>
  <c r="O17"/>
  <c r="Q17"/>
  <c r="O16"/>
  <c r="Q16"/>
  <c r="O15"/>
  <c r="Q15"/>
  <c r="O14"/>
  <c r="Q14"/>
  <c r="O13"/>
  <c r="Q13"/>
  <c r="O12"/>
  <c r="Q12"/>
  <c r="O11"/>
  <c r="Q11"/>
  <c r="O10"/>
  <c r="Q10"/>
  <c r="O9"/>
  <c r="Q9"/>
  <c r="O8"/>
  <c r="Q8"/>
  <c r="O7"/>
  <c r="Q7"/>
  <c r="O6"/>
  <c r="Q6"/>
  <c r="O5"/>
  <c r="Q5"/>
  <c r="O4"/>
  <c r="Q4"/>
  <c r="O3"/>
  <c r="Q3"/>
  <c r="J38"/>
  <c r="L38"/>
  <c r="J37"/>
  <c r="L37"/>
  <c r="J36"/>
  <c r="L36"/>
  <c r="J35"/>
  <c r="L35"/>
  <c r="J34"/>
  <c r="L34"/>
  <c r="J33"/>
  <c r="L33"/>
  <c r="J32"/>
  <c r="L32"/>
  <c r="J31"/>
  <c r="L31"/>
  <c r="J30"/>
  <c r="L30"/>
  <c r="J29"/>
  <c r="L29"/>
  <c r="J28"/>
  <c r="L28"/>
  <c r="J27"/>
  <c r="L27"/>
  <c r="J26"/>
  <c r="L26"/>
  <c r="J25"/>
  <c r="L25"/>
  <c r="J24"/>
  <c r="L24"/>
  <c r="J23"/>
  <c r="L23"/>
  <c r="J22"/>
  <c r="L22"/>
  <c r="J21"/>
  <c r="L21"/>
  <c r="J20"/>
  <c r="L20"/>
  <c r="J19"/>
  <c r="L19"/>
  <c r="J18"/>
  <c r="L18"/>
  <c r="J17"/>
  <c r="L17"/>
  <c r="J16"/>
  <c r="L16"/>
  <c r="J15"/>
  <c r="L15"/>
  <c r="J14"/>
  <c r="L14"/>
  <c r="J13"/>
  <c r="L13"/>
  <c r="J12"/>
  <c r="L12"/>
  <c r="J11"/>
  <c r="L11"/>
  <c r="J10"/>
  <c r="L10"/>
  <c r="J9"/>
  <c r="L9"/>
  <c r="J8"/>
  <c r="L8"/>
  <c r="J7"/>
  <c r="L7"/>
  <c r="J6"/>
  <c r="L6"/>
  <c r="J5"/>
  <c r="L5"/>
  <c r="J4"/>
  <c r="L4"/>
  <c r="J3"/>
  <c r="L3"/>
  <c r="O25" i="4"/>
  <c r="Q25"/>
  <c r="O110"/>
  <c r="Q110"/>
  <c r="O109"/>
  <c r="Q109"/>
  <c r="O108"/>
  <c r="Q108"/>
  <c r="O107"/>
  <c r="Q107"/>
  <c r="O106"/>
  <c r="Q106"/>
  <c r="O105"/>
  <c r="Q105"/>
  <c r="O104"/>
  <c r="Q104"/>
  <c r="O103"/>
  <c r="Q103"/>
  <c r="O102"/>
  <c r="Q102"/>
  <c r="O101"/>
  <c r="Q101"/>
  <c r="O100"/>
  <c r="Q100"/>
  <c r="O99"/>
  <c r="Q99"/>
  <c r="O98"/>
  <c r="Q98"/>
  <c r="O97"/>
  <c r="Q97"/>
  <c r="O96"/>
  <c r="Q96"/>
  <c r="O95"/>
  <c r="Q95"/>
  <c r="O94"/>
  <c r="Q94"/>
  <c r="O93"/>
  <c r="Q93"/>
  <c r="O92"/>
  <c r="Q92"/>
  <c r="O91"/>
  <c r="Q91"/>
  <c r="O90"/>
  <c r="Q90"/>
  <c r="O89"/>
  <c r="Q89"/>
  <c r="O88"/>
  <c r="Q88"/>
  <c r="O87"/>
  <c r="Q87"/>
  <c r="O86"/>
  <c r="Q86"/>
  <c r="O85"/>
  <c r="Q85"/>
  <c r="O84"/>
  <c r="Q84"/>
  <c r="O83"/>
  <c r="Q83"/>
  <c r="O82"/>
  <c r="Q82"/>
  <c r="O81"/>
  <c r="Q81"/>
  <c r="O80"/>
  <c r="Q80"/>
  <c r="O79"/>
  <c r="Q79"/>
  <c r="O78"/>
  <c r="Q78"/>
  <c r="O77"/>
  <c r="Q77"/>
  <c r="O76"/>
  <c r="Q76"/>
  <c r="O75"/>
  <c r="Q75"/>
  <c r="J89"/>
  <c r="L89"/>
  <c r="J110"/>
  <c r="L110"/>
  <c r="J109"/>
  <c r="L109"/>
  <c r="J108"/>
  <c r="L108"/>
  <c r="J107"/>
  <c r="L107"/>
  <c r="J106"/>
  <c r="L106"/>
  <c r="J105"/>
  <c r="L105"/>
  <c r="J104"/>
  <c r="L104"/>
  <c r="J103"/>
  <c r="L103"/>
  <c r="J102"/>
  <c r="L102"/>
  <c r="J101"/>
  <c r="L101"/>
  <c r="J100"/>
  <c r="L100"/>
  <c r="J99"/>
  <c r="L99"/>
  <c r="J98"/>
  <c r="L98"/>
  <c r="J97"/>
  <c r="L97"/>
  <c r="J96"/>
  <c r="L96"/>
  <c r="J95"/>
  <c r="L95"/>
  <c r="J94"/>
  <c r="L94"/>
  <c r="J93"/>
  <c r="L93"/>
  <c r="J92"/>
  <c r="L92"/>
  <c r="J91"/>
  <c r="L91"/>
  <c r="J90"/>
  <c r="L90"/>
  <c r="J88"/>
  <c r="L88"/>
  <c r="J87"/>
  <c r="L87"/>
  <c r="J86"/>
  <c r="L86"/>
  <c r="J85"/>
  <c r="L85"/>
  <c r="J84"/>
  <c r="L84"/>
  <c r="J83"/>
  <c r="L83"/>
  <c r="J82"/>
  <c r="L82"/>
  <c r="J81"/>
  <c r="L81"/>
  <c r="J80"/>
  <c r="L80"/>
  <c r="J79"/>
  <c r="L79"/>
  <c r="J78"/>
  <c r="L78"/>
  <c r="J77"/>
  <c r="L77"/>
  <c r="J76"/>
  <c r="L76"/>
  <c r="J75"/>
  <c r="L75"/>
  <c r="O74"/>
  <c r="Q74"/>
  <c r="O73"/>
  <c r="Q73"/>
  <c r="O72"/>
  <c r="Q72"/>
  <c r="O71"/>
  <c r="Q71"/>
  <c r="O70"/>
  <c r="Q70"/>
  <c r="O69"/>
  <c r="Q69"/>
  <c r="O68"/>
  <c r="Q68"/>
  <c r="O67"/>
  <c r="Q67"/>
  <c r="O66"/>
  <c r="Q66"/>
  <c r="O65"/>
  <c r="Q65"/>
  <c r="O64"/>
  <c r="Q64"/>
  <c r="O63"/>
  <c r="Q63"/>
  <c r="O62"/>
  <c r="Q62"/>
  <c r="O61"/>
  <c r="Q61"/>
  <c r="O60"/>
  <c r="Q60"/>
  <c r="O59"/>
  <c r="Q59"/>
  <c r="O58"/>
  <c r="Q58"/>
  <c r="O57"/>
  <c r="Q57"/>
  <c r="O56"/>
  <c r="Q56"/>
  <c r="O55"/>
  <c r="Q55"/>
  <c r="O54"/>
  <c r="Q54"/>
  <c r="O53"/>
  <c r="Q53"/>
  <c r="O52"/>
  <c r="Q52"/>
  <c r="O51"/>
  <c r="Q51"/>
  <c r="O50"/>
  <c r="Q50"/>
  <c r="O49"/>
  <c r="Q49"/>
  <c r="O48"/>
  <c r="Q48"/>
  <c r="O47"/>
  <c r="Q47"/>
  <c r="O46"/>
  <c r="Q46"/>
  <c r="O45"/>
  <c r="Q45"/>
  <c r="O44"/>
  <c r="Q44"/>
  <c r="O43"/>
  <c r="Q43"/>
  <c r="O42"/>
  <c r="Q42"/>
  <c r="O41"/>
  <c r="Q41"/>
  <c r="O40"/>
  <c r="Q40"/>
  <c r="O39"/>
  <c r="Q39"/>
  <c r="J74"/>
  <c r="L74"/>
  <c r="J73"/>
  <c r="L73"/>
  <c r="J72"/>
  <c r="L72"/>
  <c r="J71"/>
  <c r="L71"/>
  <c r="J70"/>
  <c r="L70"/>
  <c r="J69"/>
  <c r="L69"/>
  <c r="J68"/>
  <c r="L68"/>
  <c r="J67"/>
  <c r="L67"/>
  <c r="J66"/>
  <c r="L66"/>
  <c r="J65"/>
  <c r="L65"/>
  <c r="J64"/>
  <c r="L64"/>
  <c r="J63"/>
  <c r="L63"/>
  <c r="J62"/>
  <c r="L62"/>
  <c r="J61"/>
  <c r="L61"/>
  <c r="J60"/>
  <c r="L60"/>
  <c r="J59"/>
  <c r="L59"/>
  <c r="J58"/>
  <c r="L58"/>
  <c r="J57"/>
  <c r="L57"/>
  <c r="J56"/>
  <c r="L56"/>
  <c r="J55"/>
  <c r="L55"/>
  <c r="J54"/>
  <c r="L54"/>
  <c r="J53"/>
  <c r="L53"/>
  <c r="J52"/>
  <c r="L52"/>
  <c r="J51"/>
  <c r="L51"/>
  <c r="J50"/>
  <c r="L50"/>
  <c r="J49"/>
  <c r="L49"/>
  <c r="J48"/>
  <c r="L48"/>
  <c r="J47"/>
  <c r="L47"/>
  <c r="J46"/>
  <c r="L46"/>
  <c r="J45"/>
  <c r="L45"/>
  <c r="J44"/>
  <c r="L44"/>
  <c r="J43"/>
  <c r="L43"/>
  <c r="J42"/>
  <c r="L42"/>
  <c r="J41"/>
  <c r="L41"/>
  <c r="J40"/>
  <c r="L40"/>
  <c r="J39"/>
  <c r="L39"/>
  <c r="O38"/>
  <c r="Q38"/>
  <c r="O37"/>
  <c r="Q37"/>
  <c r="O36"/>
  <c r="Q36"/>
  <c r="O35"/>
  <c r="Q35"/>
  <c r="O34"/>
  <c r="Q34"/>
  <c r="O33"/>
  <c r="Q33"/>
  <c r="O32"/>
  <c r="Q32"/>
  <c r="O31"/>
  <c r="Q31"/>
  <c r="O30"/>
  <c r="Q30"/>
  <c r="O29"/>
  <c r="Q29"/>
  <c r="O28"/>
  <c r="Q28"/>
  <c r="O27"/>
  <c r="Q27"/>
  <c r="O26"/>
  <c r="Q26"/>
  <c r="O24"/>
  <c r="Q24"/>
  <c r="O23"/>
  <c r="Q23"/>
  <c r="O22"/>
  <c r="Q22"/>
  <c r="O21"/>
  <c r="Q21"/>
  <c r="O20"/>
  <c r="Q20"/>
  <c r="O19"/>
  <c r="Q19"/>
  <c r="O18"/>
  <c r="Q18"/>
  <c r="O17"/>
  <c r="Q17"/>
  <c r="O16"/>
  <c r="Q16"/>
  <c r="O15"/>
  <c r="Q15"/>
  <c r="O14"/>
  <c r="Q14"/>
  <c r="O13"/>
  <c r="Q13"/>
  <c r="O12"/>
  <c r="Q12"/>
  <c r="O11"/>
  <c r="Q11"/>
  <c r="O10"/>
  <c r="Q10"/>
  <c r="O9"/>
  <c r="Q9"/>
  <c r="O8"/>
  <c r="Q8"/>
  <c r="O7"/>
  <c r="Q7"/>
  <c r="O6"/>
  <c r="Q6"/>
  <c r="O5"/>
  <c r="Q5"/>
  <c r="O4"/>
  <c r="Q4"/>
  <c r="O3"/>
  <c r="Q3"/>
  <c r="J3"/>
  <c r="L3"/>
  <c r="J38"/>
  <c r="L38"/>
  <c r="J37"/>
  <c r="L37"/>
  <c r="J36"/>
  <c r="L36"/>
  <c r="J35"/>
  <c r="L35"/>
  <c r="J34"/>
  <c r="L34"/>
  <c r="J33"/>
  <c r="L33"/>
  <c r="J32"/>
  <c r="L32"/>
  <c r="J31"/>
  <c r="L31"/>
  <c r="J30"/>
  <c r="L30"/>
  <c r="J29"/>
  <c r="L29"/>
  <c r="J28"/>
  <c r="L28"/>
  <c r="J27"/>
  <c r="L27"/>
  <c r="J26"/>
  <c r="L26"/>
  <c r="J25"/>
  <c r="L25"/>
  <c r="J24"/>
  <c r="L24"/>
  <c r="J23"/>
  <c r="L23"/>
  <c r="J22"/>
  <c r="L22"/>
  <c r="J21"/>
  <c r="L21"/>
  <c r="J20"/>
  <c r="L20"/>
  <c r="J19"/>
  <c r="L19"/>
  <c r="J18"/>
  <c r="L18"/>
  <c r="J17"/>
  <c r="L17"/>
  <c r="J16"/>
  <c r="L16"/>
  <c r="J15"/>
  <c r="L15"/>
  <c r="J14"/>
  <c r="L14"/>
  <c r="J13"/>
  <c r="L13"/>
  <c r="J12"/>
  <c r="L12"/>
  <c r="J11"/>
  <c r="L11"/>
  <c r="J10"/>
  <c r="L10"/>
  <c r="J9"/>
  <c r="L9"/>
  <c r="J8"/>
  <c r="L8"/>
  <c r="J7"/>
  <c r="L7"/>
  <c r="J6"/>
  <c r="L6"/>
  <c r="J5"/>
  <c r="L5"/>
  <c r="J4"/>
  <c r="L4"/>
  <c r="N93" i="8"/>
  <c r="N94"/>
  <c r="N95"/>
  <c r="N96"/>
  <c r="N97"/>
  <c r="N58"/>
  <c r="O58"/>
  <c r="P58"/>
  <c r="Q58"/>
  <c r="R58"/>
  <c r="S58"/>
  <c r="U58"/>
  <c r="W58"/>
  <c r="N59"/>
  <c r="O59"/>
  <c r="P59"/>
  <c r="Q59"/>
  <c r="R59"/>
  <c r="S59"/>
  <c r="U59"/>
  <c r="W59"/>
  <c r="N60"/>
  <c r="O60"/>
  <c r="P60"/>
  <c r="Q60"/>
  <c r="R60"/>
  <c r="S60"/>
  <c r="U60"/>
  <c r="W60"/>
  <c r="N61"/>
  <c r="O61"/>
  <c r="P61"/>
  <c r="Q61"/>
  <c r="R61"/>
  <c r="S61"/>
  <c r="U61"/>
  <c r="W61"/>
  <c r="N62"/>
  <c r="O62"/>
  <c r="P62"/>
  <c r="Q62"/>
  <c r="R62"/>
  <c r="S62"/>
  <c r="U62"/>
  <c r="W62"/>
  <c r="N63"/>
  <c r="O63"/>
  <c r="P63"/>
  <c r="Q63"/>
  <c r="R63"/>
  <c r="S63"/>
  <c r="U63"/>
  <c r="W63"/>
  <c r="N64"/>
  <c r="O64"/>
  <c r="P64"/>
  <c r="Q64"/>
  <c r="R64"/>
  <c r="S64"/>
  <c r="U64"/>
  <c r="W64"/>
  <c r="N65"/>
  <c r="O65"/>
  <c r="P65"/>
  <c r="Q65"/>
  <c r="R65"/>
  <c r="S65"/>
  <c r="U65"/>
  <c r="W65"/>
  <c r="N66"/>
  <c r="O66"/>
  <c r="P66"/>
  <c r="Q66"/>
  <c r="R66"/>
  <c r="S66"/>
  <c r="U66"/>
  <c r="W66"/>
  <c r="N67"/>
  <c r="O67"/>
  <c r="P67"/>
  <c r="Q67"/>
  <c r="R67"/>
  <c r="S67"/>
  <c r="U67"/>
  <c r="W67"/>
  <c r="N68"/>
  <c r="O68"/>
  <c r="P68"/>
  <c r="Q68"/>
  <c r="R68"/>
  <c r="S68"/>
  <c r="U68"/>
  <c r="W68"/>
  <c r="N69"/>
  <c r="O69"/>
  <c r="P69"/>
  <c r="Q69"/>
  <c r="R69"/>
  <c r="S69"/>
  <c r="U69"/>
  <c r="W69"/>
  <c r="N70"/>
  <c r="O70"/>
  <c r="P70"/>
  <c r="Q70"/>
  <c r="R70"/>
  <c r="S70"/>
  <c r="U70"/>
  <c r="W70"/>
  <c r="N71"/>
  <c r="O71"/>
  <c r="P71"/>
  <c r="Q71"/>
  <c r="R71"/>
  <c r="S71"/>
  <c r="U71"/>
  <c r="W71"/>
  <c r="N72"/>
  <c r="O72"/>
  <c r="P72"/>
  <c r="Q72"/>
  <c r="R72"/>
  <c r="S72"/>
  <c r="U72"/>
  <c r="W72"/>
  <c r="N73"/>
  <c r="O73"/>
  <c r="P73"/>
  <c r="Q73"/>
  <c r="R73"/>
  <c r="S73"/>
  <c r="U73"/>
  <c r="W73"/>
  <c r="N74"/>
  <c r="O74"/>
  <c r="P74"/>
  <c r="Q74"/>
  <c r="R74"/>
  <c r="S74"/>
  <c r="U74"/>
  <c r="W74"/>
  <c r="N75"/>
  <c r="O75"/>
  <c r="P75"/>
  <c r="Q75"/>
  <c r="R75"/>
  <c r="S75"/>
  <c r="U75"/>
  <c r="W75"/>
  <c r="N76"/>
  <c r="O76"/>
  <c r="P76"/>
  <c r="Q76"/>
  <c r="R76"/>
  <c r="S76"/>
  <c r="U76"/>
  <c r="W76"/>
  <c r="N77"/>
  <c r="O77"/>
  <c r="P77"/>
  <c r="Q77"/>
  <c r="R77"/>
  <c r="S77"/>
  <c r="U77"/>
  <c r="W77"/>
  <c r="N78"/>
  <c r="O78"/>
  <c r="P78"/>
  <c r="Q78"/>
  <c r="R78"/>
  <c r="S78"/>
  <c r="U78"/>
  <c r="W78"/>
  <c r="N79"/>
  <c r="O79"/>
  <c r="P79"/>
  <c r="Q79"/>
  <c r="R79"/>
  <c r="S79"/>
  <c r="U79"/>
  <c r="W79"/>
  <c r="N80"/>
  <c r="O80"/>
  <c r="P80"/>
  <c r="Q80"/>
  <c r="R80"/>
  <c r="S80"/>
  <c r="U80"/>
  <c r="W80"/>
  <c r="N81"/>
  <c r="O81"/>
  <c r="P81"/>
  <c r="Q81"/>
  <c r="R81"/>
  <c r="S81"/>
  <c r="U81"/>
  <c r="W81"/>
  <c r="N82"/>
  <c r="O82"/>
  <c r="P82"/>
  <c r="Q82"/>
  <c r="R82"/>
  <c r="S82"/>
  <c r="U82"/>
  <c r="W82"/>
  <c r="N83"/>
  <c r="O83"/>
  <c r="P83"/>
  <c r="Q83"/>
  <c r="R83"/>
  <c r="S83"/>
  <c r="U83"/>
  <c r="W83"/>
  <c r="N84"/>
  <c r="O84"/>
  <c r="P84"/>
  <c r="Q84"/>
  <c r="R84"/>
  <c r="S84"/>
  <c r="U84"/>
  <c r="W84"/>
  <c r="N85"/>
  <c r="O85"/>
  <c r="P85"/>
  <c r="Q85"/>
  <c r="R85"/>
  <c r="S85"/>
  <c r="U85"/>
  <c r="W85"/>
  <c r="N86"/>
  <c r="O86"/>
  <c r="P86"/>
  <c r="Q86"/>
  <c r="R86"/>
  <c r="S86"/>
  <c r="U86"/>
  <c r="W86"/>
  <c r="N87"/>
  <c r="O87"/>
  <c r="P87"/>
  <c r="Q87"/>
  <c r="R87"/>
  <c r="S87"/>
  <c r="U87"/>
  <c r="W87"/>
  <c r="N88"/>
  <c r="O88"/>
  <c r="P88"/>
  <c r="Q88"/>
  <c r="R88"/>
  <c r="S88"/>
  <c r="U88"/>
  <c r="W88"/>
  <c r="N89"/>
  <c r="O89"/>
  <c r="P89"/>
  <c r="Q89"/>
  <c r="R89"/>
  <c r="S89"/>
  <c r="U89"/>
  <c r="W89"/>
  <c r="N90"/>
  <c r="O90"/>
  <c r="P90"/>
  <c r="Q90"/>
  <c r="R90"/>
  <c r="S90"/>
  <c r="U90"/>
  <c r="W90"/>
  <c r="N91"/>
  <c r="O91"/>
  <c r="P91"/>
  <c r="Q91"/>
  <c r="R91"/>
  <c r="S91"/>
  <c r="U91"/>
  <c r="W91"/>
  <c r="N92"/>
  <c r="O92"/>
  <c r="P92"/>
  <c r="Q92"/>
  <c r="R92"/>
  <c r="S92"/>
  <c r="U92"/>
  <c r="W92"/>
  <c r="N57"/>
  <c r="O57"/>
  <c r="P57"/>
  <c r="Q57"/>
  <c r="R57"/>
  <c r="S57"/>
  <c r="U57"/>
  <c r="W57"/>
  <c r="N50"/>
  <c r="P50"/>
  <c r="R50"/>
  <c r="N49"/>
  <c r="P49"/>
  <c r="R49"/>
  <c r="N48"/>
  <c r="P48"/>
  <c r="R48"/>
  <c r="N47"/>
  <c r="P47"/>
  <c r="R47"/>
  <c r="N46"/>
  <c r="P46"/>
  <c r="R46"/>
  <c r="N45"/>
  <c r="P45"/>
  <c r="R45"/>
  <c r="N44"/>
  <c r="P44"/>
  <c r="R44"/>
  <c r="N43"/>
  <c r="P43"/>
  <c r="R43"/>
  <c r="N42"/>
  <c r="P42"/>
  <c r="R42"/>
  <c r="N41"/>
  <c r="P41"/>
  <c r="R41"/>
  <c r="N40"/>
  <c r="P40"/>
  <c r="R40"/>
  <c r="N39"/>
  <c r="P39"/>
  <c r="R39"/>
  <c r="N38"/>
  <c r="P38"/>
  <c r="R38"/>
  <c r="N37"/>
  <c r="P37"/>
  <c r="R37"/>
  <c r="N36"/>
  <c r="P36"/>
  <c r="R36"/>
  <c r="N35"/>
  <c r="P35"/>
  <c r="R35"/>
  <c r="N34"/>
  <c r="P34"/>
  <c r="R34"/>
  <c r="N33"/>
  <c r="P33"/>
  <c r="R33"/>
  <c r="N32"/>
  <c r="P32"/>
  <c r="R32"/>
  <c r="N31"/>
  <c r="P31"/>
  <c r="R31"/>
  <c r="N30"/>
  <c r="P30"/>
  <c r="R30"/>
  <c r="N29"/>
  <c r="P29"/>
  <c r="R29"/>
  <c r="N28"/>
  <c r="P28"/>
  <c r="R28"/>
  <c r="N27"/>
  <c r="P27"/>
  <c r="R27"/>
  <c r="N26"/>
  <c r="P26"/>
  <c r="R26"/>
  <c r="N25"/>
  <c r="P25"/>
  <c r="R25"/>
  <c r="N24"/>
  <c r="P24"/>
  <c r="R24"/>
  <c r="N23"/>
  <c r="P23"/>
  <c r="R23"/>
  <c r="N22"/>
  <c r="P22"/>
  <c r="R22"/>
  <c r="N21"/>
  <c r="P21"/>
  <c r="R21"/>
  <c r="N20"/>
  <c r="P20"/>
  <c r="R20"/>
  <c r="N19"/>
  <c r="P19"/>
  <c r="R19"/>
  <c r="N18"/>
  <c r="P18"/>
  <c r="R18"/>
  <c r="N17"/>
  <c r="P17"/>
  <c r="R17"/>
  <c r="N16"/>
  <c r="P16"/>
  <c r="R16"/>
  <c r="N15"/>
  <c r="P15"/>
  <c r="R15"/>
  <c r="N14"/>
  <c r="P14"/>
  <c r="R14"/>
  <c r="N13"/>
  <c r="P13"/>
  <c r="R13"/>
  <c r="N12"/>
  <c r="P12"/>
  <c r="R12"/>
  <c r="N11"/>
  <c r="P11"/>
  <c r="R11"/>
  <c r="N10"/>
  <c r="P10"/>
  <c r="R10"/>
  <c r="N9"/>
  <c r="P9"/>
  <c r="R9"/>
  <c r="N8"/>
  <c r="P8"/>
  <c r="R8"/>
  <c r="N7"/>
  <c r="P7"/>
  <c r="R7"/>
  <c r="N6"/>
  <c r="P6"/>
  <c r="R6"/>
  <c r="N5"/>
  <c r="P5"/>
  <c r="R5"/>
  <c r="N4"/>
  <c r="P4"/>
  <c r="R4"/>
  <c r="N3"/>
  <c r="P3"/>
  <c r="R3"/>
  <c r="I4" i="7"/>
  <c r="J4"/>
  <c r="I5"/>
  <c r="J5"/>
  <c r="I6"/>
  <c r="J6"/>
  <c r="I8"/>
  <c r="J8"/>
  <c r="K8"/>
  <c r="L8"/>
  <c r="I25"/>
  <c r="J25"/>
  <c r="K25"/>
  <c r="L25"/>
  <c r="M25"/>
  <c r="N25"/>
  <c r="O25"/>
  <c r="Q25"/>
  <c r="S25"/>
  <c r="I26"/>
  <c r="J26"/>
  <c r="K26"/>
  <c r="L26"/>
  <c r="M26"/>
  <c r="N26"/>
  <c r="O26"/>
  <c r="Q26"/>
  <c r="S26"/>
  <c r="I27"/>
  <c r="J27"/>
  <c r="K27"/>
  <c r="L27"/>
  <c r="M27"/>
  <c r="N27"/>
  <c r="O27"/>
  <c r="Q27"/>
  <c r="S27"/>
  <c r="I28"/>
  <c r="J28"/>
  <c r="K28"/>
  <c r="L28"/>
  <c r="M28"/>
  <c r="N28"/>
  <c r="O28"/>
  <c r="Q28"/>
  <c r="S28"/>
  <c r="I29"/>
  <c r="J29"/>
  <c r="K29"/>
  <c r="L29"/>
  <c r="M29"/>
  <c r="N29"/>
  <c r="O29"/>
  <c r="Q29"/>
  <c r="S29"/>
  <c r="I30"/>
  <c r="J30"/>
  <c r="K30"/>
  <c r="L30"/>
  <c r="M30"/>
  <c r="N30"/>
  <c r="O30"/>
  <c r="Q30"/>
  <c r="S30"/>
  <c r="I31"/>
  <c r="J31"/>
  <c r="K31"/>
  <c r="L31"/>
  <c r="M31"/>
  <c r="N31"/>
  <c r="O31"/>
  <c r="Q31"/>
  <c r="S31"/>
  <c r="I32"/>
  <c r="J32"/>
  <c r="K32"/>
  <c r="L32"/>
  <c r="M32"/>
  <c r="N32"/>
  <c r="O32"/>
  <c r="Q32"/>
  <c r="S32"/>
  <c r="I33"/>
  <c r="J33"/>
  <c r="K33"/>
  <c r="L33"/>
  <c r="M33"/>
  <c r="N33"/>
  <c r="O33"/>
  <c r="Q33"/>
  <c r="S33"/>
  <c r="I34"/>
  <c r="J34"/>
  <c r="K34"/>
  <c r="L34"/>
  <c r="M34"/>
  <c r="N34"/>
  <c r="O34"/>
  <c r="Q34"/>
  <c r="S34"/>
  <c r="I35"/>
  <c r="J35"/>
  <c r="K35"/>
  <c r="L35"/>
  <c r="M35"/>
  <c r="N35"/>
  <c r="O35"/>
  <c r="Q35"/>
  <c r="S35"/>
  <c r="I36"/>
  <c r="J36"/>
  <c r="K36"/>
  <c r="L36"/>
  <c r="M36"/>
  <c r="N36"/>
  <c r="O36"/>
  <c r="Q36"/>
  <c r="S36"/>
  <c r="I37"/>
  <c r="J37"/>
  <c r="K37"/>
  <c r="L37"/>
  <c r="M37"/>
  <c r="N37"/>
  <c r="O37"/>
  <c r="Q37"/>
  <c r="S37"/>
  <c r="I38"/>
  <c r="J38"/>
  <c r="K38"/>
  <c r="L38"/>
  <c r="M38"/>
  <c r="N38"/>
  <c r="O38"/>
  <c r="Q38"/>
  <c r="S38"/>
  <c r="I39"/>
  <c r="J39"/>
  <c r="K39"/>
  <c r="L39"/>
  <c r="M39"/>
  <c r="N39"/>
  <c r="O39"/>
  <c r="Q39"/>
  <c r="S39"/>
  <c r="I40"/>
  <c r="J40"/>
  <c r="K40"/>
  <c r="L40"/>
  <c r="M40"/>
  <c r="N40"/>
  <c r="O40"/>
  <c r="Q40"/>
  <c r="S40"/>
  <c r="I41"/>
  <c r="J41"/>
  <c r="K41"/>
  <c r="L41"/>
  <c r="M41"/>
  <c r="N41"/>
  <c r="O41"/>
  <c r="Q41"/>
  <c r="S41"/>
  <c r="I42"/>
  <c r="J42"/>
  <c r="K42"/>
  <c r="L42"/>
  <c r="M42"/>
  <c r="N42"/>
  <c r="O42"/>
  <c r="Q42"/>
  <c r="S42"/>
  <c r="I43"/>
  <c r="J43"/>
  <c r="K43"/>
  <c r="L43"/>
  <c r="M43"/>
  <c r="N43"/>
  <c r="O43"/>
  <c r="Q43"/>
  <c r="S43"/>
  <c r="I44"/>
  <c r="J44"/>
  <c r="K44"/>
  <c r="L44"/>
  <c r="M44"/>
  <c r="N44"/>
  <c r="O44"/>
  <c r="Q44"/>
  <c r="S44"/>
  <c r="I45"/>
  <c r="J45"/>
  <c r="K45"/>
  <c r="L45"/>
  <c r="M45"/>
  <c r="N45"/>
  <c r="O45"/>
  <c r="Q45"/>
  <c r="S45"/>
  <c r="I46"/>
  <c r="J46"/>
  <c r="K46"/>
  <c r="L46"/>
  <c r="M46"/>
  <c r="N46"/>
  <c r="O46"/>
  <c r="Q46"/>
  <c r="S46"/>
  <c r="I47"/>
  <c r="J47"/>
  <c r="K47"/>
  <c r="L47"/>
  <c r="M47"/>
  <c r="N47"/>
  <c r="O47"/>
  <c r="Q47"/>
  <c r="S47"/>
  <c r="I48"/>
  <c r="J48"/>
  <c r="K48"/>
  <c r="L48"/>
  <c r="M48"/>
  <c r="N48"/>
  <c r="O48"/>
  <c r="Q48"/>
  <c r="S48"/>
  <c r="I49"/>
  <c r="J49"/>
  <c r="K49"/>
  <c r="L49"/>
  <c r="M49"/>
  <c r="N49"/>
  <c r="O49"/>
  <c r="Q49"/>
  <c r="S49"/>
  <c r="I50"/>
  <c r="J50"/>
  <c r="K50"/>
  <c r="L50"/>
  <c r="M50"/>
  <c r="N50"/>
  <c r="O50"/>
  <c r="Q50"/>
  <c r="S50"/>
  <c r="I51"/>
  <c r="J51"/>
  <c r="K51"/>
  <c r="L51"/>
  <c r="M51"/>
  <c r="N51"/>
  <c r="O51"/>
  <c r="Q51"/>
  <c r="S51"/>
  <c r="I52"/>
  <c r="J52"/>
  <c r="K52"/>
  <c r="L52"/>
  <c r="M52"/>
  <c r="N52"/>
  <c r="O52"/>
  <c r="Q52"/>
  <c r="S52"/>
  <c r="I53"/>
  <c r="J53"/>
  <c r="K53"/>
  <c r="L53"/>
  <c r="M53"/>
  <c r="N53"/>
  <c r="O53"/>
  <c r="Q53"/>
  <c r="S53"/>
  <c r="I54"/>
  <c r="J54"/>
  <c r="K54"/>
  <c r="L54"/>
  <c r="M54"/>
  <c r="N54"/>
  <c r="O54"/>
  <c r="Q54"/>
  <c r="S54"/>
  <c r="I55"/>
  <c r="J55"/>
  <c r="K55"/>
  <c r="L55"/>
  <c r="M55"/>
  <c r="N55"/>
  <c r="O55"/>
  <c r="P55"/>
  <c r="Q55"/>
  <c r="S55"/>
  <c r="I56"/>
  <c r="J56"/>
  <c r="K56"/>
  <c r="L56"/>
  <c r="M56"/>
  <c r="N56"/>
  <c r="O56"/>
  <c r="P56"/>
  <c r="Q56"/>
  <c r="S56"/>
  <c r="I57"/>
  <c r="J57"/>
  <c r="K57"/>
  <c r="L57"/>
  <c r="M57"/>
  <c r="N57"/>
  <c r="O57"/>
  <c r="P57"/>
  <c r="Q57"/>
  <c r="S57"/>
  <c r="I58"/>
  <c r="J58"/>
  <c r="K58"/>
  <c r="L58"/>
  <c r="M58"/>
  <c r="N58"/>
  <c r="O58"/>
  <c r="P58"/>
  <c r="Q58"/>
  <c r="S58"/>
  <c r="I59"/>
  <c r="J59"/>
  <c r="K59"/>
  <c r="L59"/>
  <c r="M59"/>
  <c r="N59"/>
  <c r="O59"/>
  <c r="P59"/>
  <c r="Q59"/>
  <c r="S59"/>
  <c r="I60"/>
  <c r="J60"/>
  <c r="K60"/>
  <c r="L60"/>
  <c r="M60"/>
  <c r="N60"/>
  <c r="O60"/>
  <c r="P60"/>
  <c r="Q60"/>
  <c r="S60"/>
  <c r="I61"/>
  <c r="J61"/>
  <c r="K61"/>
  <c r="L61"/>
  <c r="M61"/>
  <c r="N61"/>
  <c r="O61"/>
  <c r="P61"/>
  <c r="Q61"/>
  <c r="S61"/>
  <c r="I62"/>
  <c r="J62"/>
  <c r="K62"/>
  <c r="L62"/>
  <c r="M62"/>
  <c r="N62"/>
  <c r="O62"/>
  <c r="P62"/>
  <c r="Q62"/>
  <c r="S62"/>
  <c r="I63"/>
  <c r="J63"/>
  <c r="K63"/>
  <c r="L63"/>
  <c r="M63"/>
  <c r="N63"/>
  <c r="O63"/>
  <c r="P63"/>
  <c r="Q63"/>
  <c r="S63"/>
  <c r="I64"/>
  <c r="J64"/>
  <c r="K64"/>
  <c r="L64"/>
  <c r="M64"/>
  <c r="N64"/>
  <c r="O64"/>
  <c r="P64"/>
  <c r="Q64"/>
  <c r="S64"/>
  <c r="I65"/>
  <c r="J65"/>
  <c r="K65"/>
  <c r="L65"/>
  <c r="M65"/>
  <c r="N65"/>
  <c r="O65"/>
  <c r="P65"/>
  <c r="Q65"/>
  <c r="S65"/>
  <c r="I66"/>
  <c r="J66"/>
  <c r="K66"/>
  <c r="L66"/>
  <c r="M66"/>
  <c r="N66"/>
  <c r="O66"/>
  <c r="P66"/>
  <c r="Q66"/>
  <c r="S66"/>
  <c r="I67"/>
  <c r="J67"/>
  <c r="K67"/>
  <c r="L67"/>
  <c r="M67"/>
  <c r="N67"/>
  <c r="O67"/>
  <c r="P67"/>
  <c r="Q67"/>
  <c r="S67"/>
  <c r="I68"/>
  <c r="J68"/>
  <c r="K68"/>
  <c r="L68"/>
  <c r="M68"/>
  <c r="N68"/>
  <c r="O68"/>
  <c r="P68"/>
  <c r="Q68"/>
  <c r="S68"/>
  <c r="I69"/>
  <c r="J69"/>
  <c r="K69"/>
  <c r="L69"/>
  <c r="M69"/>
  <c r="N69"/>
  <c r="O69"/>
  <c r="P69"/>
  <c r="Q69"/>
  <c r="S69"/>
  <c r="I70"/>
  <c r="J70"/>
  <c r="K70"/>
  <c r="L70"/>
  <c r="M70"/>
  <c r="N70"/>
  <c r="O70"/>
  <c r="P70"/>
  <c r="Q70"/>
  <c r="S70"/>
  <c r="I71"/>
  <c r="J71"/>
  <c r="K71"/>
  <c r="L71"/>
  <c r="M71"/>
  <c r="N71"/>
  <c r="O71"/>
  <c r="P71"/>
  <c r="Q71"/>
  <c r="S71"/>
  <c r="I72"/>
  <c r="J72"/>
  <c r="K72"/>
  <c r="L72"/>
  <c r="M72"/>
  <c r="N72"/>
  <c r="O72"/>
  <c r="P72"/>
  <c r="Q72"/>
  <c r="S72"/>
  <c r="I73"/>
  <c r="J73"/>
  <c r="K73"/>
  <c r="L73"/>
  <c r="M73"/>
  <c r="N73"/>
  <c r="O73"/>
  <c r="P73"/>
  <c r="Q73"/>
  <c r="S73"/>
  <c r="I74"/>
  <c r="J74"/>
  <c r="K74"/>
  <c r="L74"/>
  <c r="M74"/>
  <c r="N74"/>
  <c r="O74"/>
  <c r="P74"/>
  <c r="Q74"/>
  <c r="S74"/>
  <c r="I75"/>
  <c r="J75"/>
  <c r="K75"/>
  <c r="L75"/>
  <c r="M75"/>
  <c r="N75"/>
  <c r="O75"/>
  <c r="P75"/>
  <c r="Q75"/>
  <c r="S75"/>
  <c r="I76"/>
  <c r="J76"/>
  <c r="K76"/>
  <c r="L76"/>
  <c r="M76"/>
  <c r="N76"/>
  <c r="O76"/>
  <c r="P76"/>
  <c r="Q76"/>
  <c r="S76"/>
  <c r="I77"/>
  <c r="J77"/>
  <c r="K77"/>
  <c r="L77"/>
  <c r="M77"/>
  <c r="N77"/>
  <c r="O77"/>
  <c r="P77"/>
  <c r="Q77"/>
  <c r="S77"/>
  <c r="I78"/>
  <c r="J78"/>
  <c r="K78"/>
  <c r="L78"/>
  <c r="M78"/>
  <c r="N78"/>
  <c r="O78"/>
  <c r="P78"/>
  <c r="Q78"/>
  <c r="S78"/>
  <c r="I79"/>
  <c r="J79"/>
  <c r="K79"/>
  <c r="L79"/>
  <c r="M79"/>
  <c r="N79"/>
  <c r="O79"/>
  <c r="Q79"/>
  <c r="S79"/>
  <c r="I80"/>
  <c r="J80"/>
  <c r="K80"/>
  <c r="L80"/>
  <c r="M80"/>
  <c r="N80"/>
  <c r="O80"/>
  <c r="Q80"/>
  <c r="S80"/>
  <c r="I81"/>
  <c r="J81"/>
  <c r="K81"/>
  <c r="L81"/>
  <c r="M81"/>
  <c r="N81"/>
  <c r="O81"/>
  <c r="Q81"/>
  <c r="S81"/>
  <c r="I82"/>
  <c r="J82"/>
  <c r="K82"/>
  <c r="L82"/>
  <c r="M82"/>
  <c r="N82"/>
  <c r="O82"/>
  <c r="Q82"/>
  <c r="S82"/>
  <c r="I83"/>
  <c r="J83"/>
  <c r="K83"/>
  <c r="L83"/>
  <c r="M83"/>
  <c r="N83"/>
  <c r="O83"/>
  <c r="Q83"/>
  <c r="S83"/>
  <c r="I84"/>
  <c r="J84"/>
  <c r="K84"/>
  <c r="L84"/>
  <c r="M84"/>
  <c r="N84"/>
  <c r="O84"/>
  <c r="Q84"/>
  <c r="S84"/>
  <c r="I85"/>
  <c r="J85"/>
  <c r="K85"/>
  <c r="L85"/>
  <c r="M85"/>
  <c r="N85"/>
  <c r="O85"/>
  <c r="Q85"/>
  <c r="S85"/>
  <c r="I86"/>
  <c r="J86"/>
  <c r="K86"/>
  <c r="L86"/>
  <c r="M86"/>
  <c r="N86"/>
  <c r="O86"/>
  <c r="Q86"/>
  <c r="S86"/>
  <c r="I87"/>
  <c r="J87"/>
  <c r="K87"/>
  <c r="L87"/>
  <c r="M87"/>
  <c r="N87"/>
  <c r="O87"/>
  <c r="Q87"/>
  <c r="S87"/>
  <c r="I88"/>
  <c r="J88"/>
  <c r="K88"/>
  <c r="L88"/>
  <c r="M88"/>
  <c r="N88"/>
  <c r="O88"/>
  <c r="Q88"/>
  <c r="S88"/>
  <c r="I89"/>
  <c r="J89"/>
  <c r="K89"/>
  <c r="L89"/>
  <c r="M89"/>
  <c r="N89"/>
  <c r="O89"/>
  <c r="Q89"/>
  <c r="S89"/>
  <c r="I90"/>
  <c r="J90"/>
  <c r="K90"/>
  <c r="L90"/>
  <c r="M90"/>
  <c r="N90"/>
  <c r="O90"/>
  <c r="Q90"/>
  <c r="S90"/>
  <c r="I24"/>
  <c r="J24"/>
  <c r="K24"/>
  <c r="L24"/>
  <c r="M24"/>
  <c r="N24"/>
  <c r="O24"/>
  <c r="Q24"/>
  <c r="S24"/>
  <c r="I21"/>
  <c r="J21"/>
  <c r="K21"/>
  <c r="L21"/>
  <c r="M21"/>
  <c r="N21"/>
  <c r="O21"/>
  <c r="Q21"/>
  <c r="S21"/>
  <c r="I22"/>
  <c r="J22"/>
  <c r="K22"/>
  <c r="L22"/>
  <c r="M22"/>
  <c r="N22"/>
  <c r="O22"/>
  <c r="Q22"/>
  <c r="S22"/>
  <c r="I20"/>
  <c r="J20"/>
  <c r="K20"/>
  <c r="L20"/>
  <c r="M20"/>
  <c r="N20"/>
  <c r="O20"/>
  <c r="Q20"/>
  <c r="S20"/>
  <c r="I11"/>
  <c r="J11"/>
  <c r="K11"/>
  <c r="L11"/>
  <c r="M11"/>
  <c r="N11"/>
  <c r="O11"/>
  <c r="Q11"/>
  <c r="S11"/>
  <c r="I12"/>
  <c r="J12"/>
  <c r="K12"/>
  <c r="L12"/>
  <c r="M12"/>
  <c r="N12"/>
  <c r="O12"/>
  <c r="Q12"/>
  <c r="S12"/>
  <c r="I13"/>
  <c r="J13"/>
  <c r="K13"/>
  <c r="L13"/>
  <c r="M13"/>
  <c r="N13"/>
  <c r="O13"/>
  <c r="Q13"/>
  <c r="S13"/>
  <c r="I14"/>
  <c r="J14"/>
  <c r="K14"/>
  <c r="L14"/>
  <c r="M14"/>
  <c r="N14"/>
  <c r="O14"/>
  <c r="Q14"/>
  <c r="S14"/>
  <c r="I15"/>
  <c r="J15"/>
  <c r="K15"/>
  <c r="L15"/>
  <c r="M15"/>
  <c r="N15"/>
  <c r="O15"/>
  <c r="Q15"/>
  <c r="S15"/>
  <c r="I16"/>
  <c r="J16"/>
  <c r="K16"/>
  <c r="L16"/>
  <c r="M16"/>
  <c r="N16"/>
  <c r="O16"/>
  <c r="Q16"/>
  <c r="S16"/>
  <c r="I17"/>
  <c r="J17"/>
  <c r="K17"/>
  <c r="L17"/>
  <c r="M17"/>
  <c r="N17"/>
  <c r="O17"/>
  <c r="Q17"/>
  <c r="S17"/>
  <c r="I18"/>
  <c r="J18"/>
  <c r="K18"/>
  <c r="L18"/>
  <c r="M18"/>
  <c r="N18"/>
  <c r="O18"/>
  <c r="Q18"/>
  <c r="S18"/>
  <c r="I10"/>
  <c r="J10"/>
  <c r="K10"/>
  <c r="L10"/>
  <c r="M10"/>
  <c r="N10"/>
  <c r="O10"/>
  <c r="Q10"/>
  <c r="S10"/>
  <c r="M8"/>
  <c r="N8"/>
  <c r="O8"/>
  <c r="Q8"/>
  <c r="S8"/>
  <c r="L3" i="3"/>
  <c r="K3"/>
  <c r="M3"/>
  <c r="O3"/>
  <c r="K110"/>
  <c r="L110"/>
  <c r="R110"/>
  <c r="M110"/>
  <c r="Q110"/>
  <c r="O110"/>
  <c r="K109"/>
  <c r="L109"/>
  <c r="R109"/>
  <c r="M109"/>
  <c r="Q109"/>
  <c r="O109"/>
  <c r="K108"/>
  <c r="L108"/>
  <c r="R108"/>
  <c r="M108"/>
  <c r="Q108"/>
  <c r="O108"/>
  <c r="K107"/>
  <c r="L107"/>
  <c r="R107"/>
  <c r="M107"/>
  <c r="Q107"/>
  <c r="O107"/>
  <c r="K106"/>
  <c r="L106"/>
  <c r="R106"/>
  <c r="M106"/>
  <c r="Q106"/>
  <c r="O106"/>
  <c r="K105"/>
  <c r="L105"/>
  <c r="R105"/>
  <c r="M105"/>
  <c r="Q105"/>
  <c r="O105"/>
  <c r="K104"/>
  <c r="L104"/>
  <c r="R104"/>
  <c r="M104"/>
  <c r="Q104"/>
  <c r="O104"/>
  <c r="K103"/>
  <c r="L103"/>
  <c r="R103"/>
  <c r="M103"/>
  <c r="Q103"/>
  <c r="O103"/>
  <c r="K102"/>
  <c r="L102"/>
  <c r="R102"/>
  <c r="M102"/>
  <c r="Q102"/>
  <c r="O102"/>
  <c r="K101"/>
  <c r="L101"/>
  <c r="R101"/>
  <c r="M101"/>
  <c r="Q101"/>
  <c r="O101"/>
  <c r="K100"/>
  <c r="L100"/>
  <c r="R100"/>
  <c r="M100"/>
  <c r="Q100"/>
  <c r="O100"/>
  <c r="K99"/>
  <c r="L99"/>
  <c r="R99"/>
  <c r="M99"/>
  <c r="Q99"/>
  <c r="O99"/>
  <c r="K98"/>
  <c r="L98"/>
  <c r="R98"/>
  <c r="M98"/>
  <c r="Q98"/>
  <c r="O98"/>
  <c r="K97"/>
  <c r="L97"/>
  <c r="R97"/>
  <c r="M97"/>
  <c r="Q97"/>
  <c r="O97"/>
  <c r="K96"/>
  <c r="L96"/>
  <c r="R96"/>
  <c r="M96"/>
  <c r="Q96"/>
  <c r="O96"/>
  <c r="K95"/>
  <c r="L95"/>
  <c r="R95"/>
  <c r="M95"/>
  <c r="Q95"/>
  <c r="O95"/>
  <c r="K94"/>
  <c r="L94"/>
  <c r="R94"/>
  <c r="M94"/>
  <c r="Q94"/>
  <c r="O94"/>
  <c r="K93"/>
  <c r="L93"/>
  <c r="R93"/>
  <c r="M93"/>
  <c r="Q93"/>
  <c r="O93"/>
  <c r="K92"/>
  <c r="L92"/>
  <c r="R92"/>
  <c r="M92"/>
  <c r="Q92"/>
  <c r="O92"/>
  <c r="K91"/>
  <c r="L91"/>
  <c r="R91"/>
  <c r="M91"/>
  <c r="Q91"/>
  <c r="O91"/>
  <c r="K90"/>
  <c r="L90"/>
  <c r="R90"/>
  <c r="M90"/>
  <c r="Q90"/>
  <c r="O90"/>
  <c r="K89"/>
  <c r="L89"/>
  <c r="R89"/>
  <c r="M89"/>
  <c r="Q89"/>
  <c r="O89"/>
  <c r="K88"/>
  <c r="L88"/>
  <c r="R88"/>
  <c r="M88"/>
  <c r="Q88"/>
  <c r="O88"/>
  <c r="K87"/>
  <c r="L87"/>
  <c r="R87"/>
  <c r="M87"/>
  <c r="Q87"/>
  <c r="O87"/>
  <c r="K86"/>
  <c r="L86"/>
  <c r="R86"/>
  <c r="M86"/>
  <c r="Q86"/>
  <c r="O86"/>
  <c r="K85"/>
  <c r="L85"/>
  <c r="R85"/>
  <c r="M85"/>
  <c r="Q85"/>
  <c r="O85"/>
  <c r="K84"/>
  <c r="L84"/>
  <c r="R84"/>
  <c r="M84"/>
  <c r="Q84"/>
  <c r="O84"/>
  <c r="K83"/>
  <c r="L83"/>
  <c r="R83"/>
  <c r="M83"/>
  <c r="Q83"/>
  <c r="O83"/>
  <c r="K82"/>
  <c r="L82"/>
  <c r="R82"/>
  <c r="M82"/>
  <c r="Q82"/>
  <c r="O82"/>
  <c r="K81"/>
  <c r="L81"/>
  <c r="R81"/>
  <c r="M81"/>
  <c r="Q81"/>
  <c r="O81"/>
  <c r="K80"/>
  <c r="L80"/>
  <c r="R80"/>
  <c r="M80"/>
  <c r="Q80"/>
  <c r="O80"/>
  <c r="K79"/>
  <c r="L79"/>
  <c r="R79"/>
  <c r="M79"/>
  <c r="Q79"/>
  <c r="O79"/>
  <c r="K78"/>
  <c r="L78"/>
  <c r="R78"/>
  <c r="M78"/>
  <c r="Q78"/>
  <c r="O78"/>
  <c r="K77"/>
  <c r="L77"/>
  <c r="R77"/>
  <c r="M77"/>
  <c r="Q77"/>
  <c r="O77"/>
  <c r="K76"/>
  <c r="L76"/>
  <c r="R76"/>
  <c r="M76"/>
  <c r="Q76"/>
  <c r="O76"/>
  <c r="K75"/>
  <c r="L75"/>
  <c r="R75"/>
  <c r="M75"/>
  <c r="Q75"/>
  <c r="O75"/>
  <c r="R3"/>
  <c r="K4"/>
  <c r="L4"/>
  <c r="R4"/>
  <c r="K5"/>
  <c r="L5"/>
  <c r="R5"/>
  <c r="K6"/>
  <c r="L6"/>
  <c r="R6"/>
  <c r="K7"/>
  <c r="L7"/>
  <c r="R7"/>
  <c r="K8"/>
  <c r="L8"/>
  <c r="R8"/>
  <c r="K9"/>
  <c r="L9"/>
  <c r="R9"/>
  <c r="K10"/>
  <c r="L10"/>
  <c r="R10"/>
  <c r="K11"/>
  <c r="L11"/>
  <c r="R11"/>
  <c r="K12"/>
  <c r="L12"/>
  <c r="R12"/>
  <c r="K13"/>
  <c r="L13"/>
  <c r="R13"/>
  <c r="K14"/>
  <c r="L14"/>
  <c r="R14"/>
  <c r="K15"/>
  <c r="L15"/>
  <c r="R15"/>
  <c r="K16"/>
  <c r="L16"/>
  <c r="R16"/>
  <c r="K17"/>
  <c r="L17"/>
  <c r="R17"/>
  <c r="K18"/>
  <c r="L18"/>
  <c r="R18"/>
  <c r="K19"/>
  <c r="L19"/>
  <c r="R19"/>
  <c r="K20"/>
  <c r="L20"/>
  <c r="R20"/>
  <c r="K21"/>
  <c r="L21"/>
  <c r="R21"/>
  <c r="K22"/>
  <c r="L22"/>
  <c r="R22"/>
  <c r="K23"/>
  <c r="L23"/>
  <c r="R23"/>
  <c r="K24"/>
  <c r="L24"/>
  <c r="R24"/>
  <c r="K25"/>
  <c r="L25"/>
  <c r="R25"/>
  <c r="K26"/>
  <c r="L26"/>
  <c r="R26"/>
  <c r="K27"/>
  <c r="L27"/>
  <c r="R27"/>
  <c r="K28"/>
  <c r="L28"/>
  <c r="R28"/>
  <c r="K29"/>
  <c r="L29"/>
  <c r="R29"/>
  <c r="K30"/>
  <c r="L30"/>
  <c r="R30"/>
  <c r="K31"/>
  <c r="L31"/>
  <c r="R31"/>
  <c r="K32"/>
  <c r="L32"/>
  <c r="R32"/>
  <c r="K33"/>
  <c r="L33"/>
  <c r="R33"/>
  <c r="K34"/>
  <c r="L34"/>
  <c r="R34"/>
  <c r="K35"/>
  <c r="L35"/>
  <c r="R35"/>
  <c r="K36"/>
  <c r="L36"/>
  <c r="R36"/>
  <c r="K37"/>
  <c r="L37"/>
  <c r="R37"/>
  <c r="K38"/>
  <c r="L38"/>
  <c r="R38"/>
  <c r="K39"/>
  <c r="L39"/>
  <c r="R39"/>
  <c r="K74"/>
  <c r="L74"/>
  <c r="R74"/>
  <c r="M74"/>
  <c r="Q74"/>
  <c r="O74"/>
  <c r="K73"/>
  <c r="L73"/>
  <c r="R73"/>
  <c r="M73"/>
  <c r="Q73"/>
  <c r="O73"/>
  <c r="K72"/>
  <c r="L72"/>
  <c r="R72"/>
  <c r="M72"/>
  <c r="Q72"/>
  <c r="O72"/>
  <c r="K71"/>
  <c r="L71"/>
  <c r="R71"/>
  <c r="M71"/>
  <c r="Q71"/>
  <c r="O71"/>
  <c r="K70"/>
  <c r="L70"/>
  <c r="R70"/>
  <c r="M70"/>
  <c r="Q70"/>
  <c r="O70"/>
  <c r="K69"/>
  <c r="L69"/>
  <c r="R69"/>
  <c r="M69"/>
  <c r="Q69"/>
  <c r="O69"/>
  <c r="K68"/>
  <c r="L68"/>
  <c r="R68"/>
  <c r="M68"/>
  <c r="Q68"/>
  <c r="O68"/>
  <c r="K67"/>
  <c r="L67"/>
  <c r="R67"/>
  <c r="M67"/>
  <c r="Q67"/>
  <c r="O67"/>
  <c r="K66"/>
  <c r="L66"/>
  <c r="R66"/>
  <c r="M66"/>
  <c r="Q66"/>
  <c r="O66"/>
  <c r="K65"/>
  <c r="L65"/>
  <c r="R65"/>
  <c r="M65"/>
  <c r="Q65"/>
  <c r="O65"/>
  <c r="K64"/>
  <c r="L64"/>
  <c r="R64"/>
  <c r="M64"/>
  <c r="Q64"/>
  <c r="O64"/>
  <c r="K63"/>
  <c r="L63"/>
  <c r="R63"/>
  <c r="M63"/>
  <c r="Q63"/>
  <c r="O63"/>
  <c r="K62"/>
  <c r="L62"/>
  <c r="R62"/>
  <c r="M62"/>
  <c r="Q62"/>
  <c r="O62"/>
  <c r="K61"/>
  <c r="L61"/>
  <c r="R61"/>
  <c r="M61"/>
  <c r="Q61"/>
  <c r="O61"/>
  <c r="K60"/>
  <c r="L60"/>
  <c r="R60"/>
  <c r="M60"/>
  <c r="Q60"/>
  <c r="O60"/>
  <c r="K59"/>
  <c r="L59"/>
  <c r="R59"/>
  <c r="M59"/>
  <c r="Q59"/>
  <c r="O59"/>
  <c r="K58"/>
  <c r="L58"/>
  <c r="R58"/>
  <c r="M58"/>
  <c r="Q58"/>
  <c r="O58"/>
  <c r="K57"/>
  <c r="L57"/>
  <c r="R57"/>
  <c r="M57"/>
  <c r="Q57"/>
  <c r="O57"/>
  <c r="K56"/>
  <c r="L56"/>
  <c r="R56"/>
  <c r="M56"/>
  <c r="Q56"/>
  <c r="O56"/>
  <c r="K55"/>
  <c r="L55"/>
  <c r="R55"/>
  <c r="M55"/>
  <c r="Q55"/>
  <c r="O55"/>
  <c r="K54"/>
  <c r="L54"/>
  <c r="R54"/>
  <c r="M54"/>
  <c r="Q54"/>
  <c r="O54"/>
  <c r="K53"/>
  <c r="L53"/>
  <c r="R53"/>
  <c r="M53"/>
  <c r="Q53"/>
  <c r="O53"/>
  <c r="K52"/>
  <c r="L52"/>
  <c r="R52"/>
  <c r="M52"/>
  <c r="Q52"/>
  <c r="O52"/>
  <c r="K51"/>
  <c r="L51"/>
  <c r="R51"/>
  <c r="M51"/>
  <c r="Q51"/>
  <c r="O51"/>
  <c r="K50"/>
  <c r="L50"/>
  <c r="R50"/>
  <c r="M50"/>
  <c r="Q50"/>
  <c r="O50"/>
  <c r="K49"/>
  <c r="L49"/>
  <c r="R49"/>
  <c r="M49"/>
  <c r="Q49"/>
  <c r="O49"/>
  <c r="K48"/>
  <c r="L48"/>
  <c r="R48"/>
  <c r="M48"/>
  <c r="Q48"/>
  <c r="O48"/>
  <c r="K47"/>
  <c r="L47"/>
  <c r="R47"/>
  <c r="M47"/>
  <c r="Q47"/>
  <c r="O47"/>
  <c r="K46"/>
  <c r="L46"/>
  <c r="R46"/>
  <c r="M46"/>
  <c r="Q46"/>
  <c r="O46"/>
  <c r="K45"/>
  <c r="L45"/>
  <c r="R45"/>
  <c r="M45"/>
  <c r="Q45"/>
  <c r="O45"/>
  <c r="K44"/>
  <c r="L44"/>
  <c r="R44"/>
  <c r="M44"/>
  <c r="Q44"/>
  <c r="O44"/>
  <c r="K43"/>
  <c r="L43"/>
  <c r="R43"/>
  <c r="M43"/>
  <c r="Q43"/>
  <c r="O43"/>
  <c r="K42"/>
  <c r="L42"/>
  <c r="R42"/>
  <c r="M42"/>
  <c r="Q42"/>
  <c r="O42"/>
  <c r="K41"/>
  <c r="L41"/>
  <c r="R41"/>
  <c r="M41"/>
  <c r="Q41"/>
  <c r="O41"/>
  <c r="K40"/>
  <c r="L40"/>
  <c r="R40"/>
  <c r="M40"/>
  <c r="Q40"/>
  <c r="O40"/>
  <c r="M39"/>
  <c r="Q39"/>
  <c r="O39"/>
  <c r="M38"/>
  <c r="Q38"/>
  <c r="O38"/>
  <c r="M37"/>
  <c r="Q37"/>
  <c r="O37"/>
  <c r="M36"/>
  <c r="Q36"/>
  <c r="O36"/>
  <c r="M35"/>
  <c r="Q35"/>
  <c r="O35"/>
  <c r="M34"/>
  <c r="Q34"/>
  <c r="O34"/>
  <c r="M33"/>
  <c r="Q33"/>
  <c r="O33"/>
  <c r="M32"/>
  <c r="Q32"/>
  <c r="O32"/>
  <c r="M31"/>
  <c r="Q31"/>
  <c r="O31"/>
  <c r="M30"/>
  <c r="Q30"/>
  <c r="O30"/>
  <c r="M29"/>
  <c r="Q29"/>
  <c r="O29"/>
  <c r="M28"/>
  <c r="Q28"/>
  <c r="O28"/>
  <c r="M27"/>
  <c r="Q27"/>
  <c r="O27"/>
  <c r="M26"/>
  <c r="Q26"/>
  <c r="O26"/>
  <c r="M25"/>
  <c r="Q25"/>
  <c r="O25"/>
  <c r="M24"/>
  <c r="Q24"/>
  <c r="O24"/>
  <c r="M23"/>
  <c r="Q23"/>
  <c r="O23"/>
  <c r="M22"/>
  <c r="Q22"/>
  <c r="O22"/>
  <c r="M21"/>
  <c r="Q21"/>
  <c r="O21"/>
  <c r="M20"/>
  <c r="Q20"/>
  <c r="O20"/>
  <c r="M19"/>
  <c r="Q19"/>
  <c r="O19"/>
  <c r="M18"/>
  <c r="Q18"/>
  <c r="O18"/>
  <c r="M17"/>
  <c r="Q17"/>
  <c r="O17"/>
  <c r="M16"/>
  <c r="Q16"/>
  <c r="O16"/>
  <c r="M15"/>
  <c r="Q15"/>
  <c r="O15"/>
  <c r="M14"/>
  <c r="Q14"/>
  <c r="O14"/>
  <c r="M13"/>
  <c r="Q13"/>
  <c r="O13"/>
  <c r="M12"/>
  <c r="Q12"/>
  <c r="O12"/>
  <c r="M11"/>
  <c r="Q11"/>
  <c r="O11"/>
  <c r="M10"/>
  <c r="Q10"/>
  <c r="O10"/>
  <c r="M9"/>
  <c r="Q9"/>
  <c r="O9"/>
  <c r="M8"/>
  <c r="Q8"/>
  <c r="O8"/>
  <c r="M7"/>
  <c r="Q7"/>
  <c r="O7"/>
  <c r="M6"/>
  <c r="Q6"/>
  <c r="O6"/>
  <c r="M5"/>
  <c r="Q5"/>
  <c r="O5"/>
  <c r="M4"/>
  <c r="Q4"/>
  <c r="O4"/>
  <c r="Q3"/>
</calcChain>
</file>

<file path=xl/sharedStrings.xml><?xml version="1.0" encoding="utf-8"?>
<sst xmlns="http://schemas.openxmlformats.org/spreadsheetml/2006/main" count="4371" uniqueCount="462">
  <si>
    <t>June-#28</t>
  </si>
  <si>
    <t>June-#29</t>
  </si>
  <si>
    <t>June-#30</t>
  </si>
  <si>
    <t>June-#31</t>
  </si>
  <si>
    <t>June-#32</t>
  </si>
  <si>
    <t>June-#33</t>
  </si>
  <si>
    <t>June-#34</t>
  </si>
  <si>
    <t>June-#35</t>
  </si>
  <si>
    <t>June-#36</t>
  </si>
  <si>
    <t>July-#1</t>
    <phoneticPr fontId="8" type="noConversion"/>
  </si>
  <si>
    <t>July-#2</t>
  </si>
  <si>
    <t>July-#3</t>
  </si>
  <si>
    <t>July-#4</t>
  </si>
  <si>
    <t>July-#5</t>
  </si>
  <si>
    <t>July-#6</t>
  </si>
  <si>
    <t>July-#7</t>
  </si>
  <si>
    <t>July-#8</t>
  </si>
  <si>
    <t>July-#9</t>
  </si>
  <si>
    <t>July-#10</t>
  </si>
  <si>
    <t>July-#11</t>
  </si>
  <si>
    <t>July-#12</t>
  </si>
  <si>
    <t>July-#13</t>
  </si>
  <si>
    <t>July-#14</t>
  </si>
  <si>
    <t>July-#15</t>
  </si>
  <si>
    <t>July-#16</t>
  </si>
  <si>
    <t>July-#17</t>
  </si>
  <si>
    <t>July-#18</t>
  </si>
  <si>
    <t>July-#19</t>
  </si>
  <si>
    <t>July-#20</t>
  </si>
  <si>
    <t>July-#21</t>
  </si>
  <si>
    <t>July-#22</t>
  </si>
  <si>
    <t>July-#23</t>
  </si>
  <si>
    <t>July-#24</t>
  </si>
  <si>
    <t>July-#25</t>
  </si>
  <si>
    <t>July-#26</t>
  </si>
  <si>
    <t>July-#27</t>
  </si>
  <si>
    <t>July-#28</t>
  </si>
  <si>
    <t>July-#29</t>
  </si>
  <si>
    <t>July-#30</t>
  </si>
  <si>
    <t>July-#31</t>
  </si>
  <si>
    <t>July-#32</t>
  </si>
  <si>
    <t>July-#33</t>
  </si>
  <si>
    <t>July-#34</t>
  </si>
  <si>
    <t>July-#35</t>
  </si>
  <si>
    <t>July-#36</t>
  </si>
  <si>
    <t>Net nitrification (ug N/ g dry soil / hr)</t>
    <phoneticPr fontId="8" type="noConversion"/>
  </si>
  <si>
    <t>Net N mineralization(ug N / g dry soil / hr)</t>
    <phoneticPr fontId="8" type="noConversion"/>
  </si>
  <si>
    <t>Weigh boat (g)</t>
    <phoneticPr fontId="8" type="noConversion"/>
  </si>
  <si>
    <t>Boat+soil (wet)(g)</t>
    <phoneticPr fontId="8" type="noConversion"/>
  </si>
  <si>
    <t>Boat+soil (dry) (g)</t>
    <phoneticPr fontId="8" type="noConversion"/>
  </si>
  <si>
    <t>wet weigh (g)</t>
    <phoneticPr fontId="8" type="noConversion"/>
  </si>
  <si>
    <t>dry weight (g)</t>
    <phoneticPr fontId="8" type="noConversion"/>
  </si>
  <si>
    <t>SUMMARY BY TREATMENT (graphs available on the "graphs - summary by treatment" page)</t>
    <phoneticPr fontId="8" type="noConversion"/>
  </si>
  <si>
    <t>NH4 INITIAL (ug/g dry soil)</t>
    <phoneticPr fontId="8" type="noConversion"/>
  </si>
  <si>
    <t>C7</t>
    <phoneticPr fontId="8" type="noConversion"/>
  </si>
  <si>
    <t>Oe</t>
    <phoneticPr fontId="8" type="noConversion"/>
  </si>
  <si>
    <t>C7</t>
    <phoneticPr fontId="8" type="noConversion"/>
  </si>
  <si>
    <t>Oa</t>
    <phoneticPr fontId="8" type="noConversion"/>
  </si>
  <si>
    <t>C7</t>
    <phoneticPr fontId="8" type="noConversion"/>
  </si>
  <si>
    <t>Oa</t>
    <phoneticPr fontId="8" type="noConversion"/>
  </si>
  <si>
    <t>B</t>
    <phoneticPr fontId="8" type="noConversion"/>
  </si>
  <si>
    <t>C9</t>
    <phoneticPr fontId="8" type="noConversion"/>
  </si>
  <si>
    <t>Oe</t>
    <phoneticPr fontId="8" type="noConversion"/>
  </si>
  <si>
    <t>C9</t>
    <phoneticPr fontId="8" type="noConversion"/>
  </si>
  <si>
    <t>Oa</t>
    <phoneticPr fontId="8" type="noConversion"/>
  </si>
  <si>
    <t>C9</t>
    <phoneticPr fontId="8" type="noConversion"/>
  </si>
  <si>
    <t>Sample #</t>
    <phoneticPr fontId="8" type="noConversion"/>
  </si>
  <si>
    <t>Stand</t>
    <phoneticPr fontId="8" type="noConversion"/>
  </si>
  <si>
    <t>Plot</t>
    <phoneticPr fontId="8" type="noConversion"/>
  </si>
  <si>
    <t>Horizon</t>
    <phoneticPr fontId="8" type="noConversion"/>
  </si>
  <si>
    <t>ti soil wet (g)</t>
    <phoneticPr fontId="8" type="noConversion"/>
  </si>
  <si>
    <t>tf soil wet (g)</t>
    <phoneticPr fontId="8" type="noConversion"/>
  </si>
  <si>
    <t>ti soil dry (g)</t>
    <phoneticPr fontId="8" type="noConversion"/>
  </si>
  <si>
    <t>tf soil dry (g)</t>
    <phoneticPr fontId="8" type="noConversion"/>
  </si>
  <si>
    <t>C7</t>
    <phoneticPr fontId="8" type="noConversion"/>
  </si>
  <si>
    <t>Oe</t>
    <phoneticPr fontId="8" type="noConversion"/>
  </si>
  <si>
    <t>C7</t>
    <phoneticPr fontId="8" type="noConversion"/>
  </si>
  <si>
    <t>August</t>
    <phoneticPr fontId="8" type="noConversion"/>
  </si>
  <si>
    <t>C7</t>
    <phoneticPr fontId="8" type="noConversion"/>
  </si>
  <si>
    <t>Oe</t>
    <phoneticPr fontId="8" type="noConversion"/>
  </si>
  <si>
    <t>C7</t>
    <phoneticPr fontId="8" type="noConversion"/>
  </si>
  <si>
    <t>Oe</t>
    <phoneticPr fontId="8" type="noConversion"/>
  </si>
  <si>
    <t>Control</t>
    <phoneticPr fontId="8" type="noConversion"/>
  </si>
  <si>
    <t>N</t>
    <phoneticPr fontId="8" type="noConversion"/>
  </si>
  <si>
    <t>P</t>
    <phoneticPr fontId="8" type="noConversion"/>
  </si>
  <si>
    <t>N+P</t>
    <phoneticPr fontId="8" type="noConversion"/>
  </si>
  <si>
    <t>Oa</t>
    <phoneticPr fontId="8" type="noConversion"/>
  </si>
  <si>
    <t>July</t>
    <phoneticPr fontId="8" type="noConversion"/>
  </si>
  <si>
    <t>August</t>
    <phoneticPr fontId="8" type="noConversion"/>
  </si>
  <si>
    <t>June</t>
    <phoneticPr fontId="8" type="noConversion"/>
  </si>
  <si>
    <t>N</t>
    <phoneticPr fontId="8" type="noConversion"/>
  </si>
  <si>
    <t>N+P</t>
    <phoneticPr fontId="8" type="noConversion"/>
  </si>
  <si>
    <t>June</t>
    <phoneticPr fontId="8" type="noConversion"/>
  </si>
  <si>
    <t>July</t>
    <phoneticPr fontId="8" type="noConversion"/>
  </si>
  <si>
    <t>August</t>
    <phoneticPr fontId="8" type="noConversion"/>
  </si>
  <si>
    <t>June</t>
    <phoneticPr fontId="8" type="noConversion"/>
  </si>
  <si>
    <t>Control</t>
    <phoneticPr fontId="8" type="noConversion"/>
  </si>
  <si>
    <t>N+P</t>
    <phoneticPr fontId="8" type="noConversion"/>
  </si>
  <si>
    <t>June</t>
    <phoneticPr fontId="8" type="noConversion"/>
  </si>
  <si>
    <t>July</t>
    <phoneticPr fontId="8" type="noConversion"/>
  </si>
  <si>
    <t>August</t>
    <phoneticPr fontId="8" type="noConversion"/>
  </si>
  <si>
    <t>N</t>
    <phoneticPr fontId="8" type="noConversion"/>
  </si>
  <si>
    <t>P</t>
    <phoneticPr fontId="8" type="noConversion"/>
  </si>
  <si>
    <t>N+P</t>
    <phoneticPr fontId="8" type="noConversion"/>
  </si>
  <si>
    <t>water in sample</t>
    <phoneticPr fontId="8" type="noConversion"/>
  </si>
  <si>
    <t>NO3 µg/g dry soil</t>
    <phoneticPr fontId="8" type="noConversion"/>
  </si>
  <si>
    <t>NH µg/g dry soil</t>
    <phoneticPr fontId="8" type="noConversion"/>
  </si>
  <si>
    <t>Measured using LiCor method</t>
    <phoneticPr fontId="8" type="noConversion"/>
  </si>
  <si>
    <t>Measured using titration method</t>
    <phoneticPr fontId="8" type="noConversion"/>
  </si>
  <si>
    <t>SUMMARY BY STAND (graphs available on the "graphs - summary by stand" page)</t>
    <phoneticPr fontId="8" type="noConversion"/>
  </si>
  <si>
    <t>Data sheet started by Carrie Rose Levine in June 2010.</t>
    <phoneticPr fontId="8" type="noConversion"/>
  </si>
  <si>
    <t>June-#1</t>
    <phoneticPr fontId="8" type="noConversion"/>
  </si>
  <si>
    <t>June-#2</t>
  </si>
  <si>
    <t>Carrie Rose Levine (SUNY-ESF): crlevi01@syr.edu</t>
    <phoneticPr fontId="8" type="noConversion"/>
  </si>
  <si>
    <t>Ben Dair (Swarthmore College, Plymouth REU): bdair1@swarthmore.edu</t>
    <phoneticPr fontId="8" type="noConversion"/>
  </si>
  <si>
    <t>Melany Fisk (Miami University, Ohio): fiskmc@muohio.edu</t>
    <phoneticPr fontId="8" type="noConversion"/>
  </si>
  <si>
    <t>Ohio (lab analyses for NO3 and NH4):</t>
    <phoneticPr fontId="8" type="noConversion"/>
  </si>
  <si>
    <t>June-#9</t>
  </si>
  <si>
    <t>June-#10</t>
  </si>
  <si>
    <t>June-#11</t>
  </si>
  <si>
    <t>June-#12</t>
  </si>
  <si>
    <t>June-#13</t>
  </si>
  <si>
    <t>June-#14</t>
  </si>
  <si>
    <t>June-#15</t>
  </si>
  <si>
    <t>June-#16</t>
  </si>
  <si>
    <t>June-#17</t>
  </si>
  <si>
    <t>June-#18</t>
  </si>
  <si>
    <t>June-#19</t>
  </si>
  <si>
    <t>June-#20</t>
  </si>
  <si>
    <t>June-#21</t>
  </si>
  <si>
    <t>June-#22</t>
  </si>
  <si>
    <t>June-#23</t>
  </si>
  <si>
    <t>June-#24</t>
  </si>
  <si>
    <t>June-#25</t>
  </si>
  <si>
    <t>June-#26</t>
  </si>
  <si>
    <t>June-#27</t>
  </si>
  <si>
    <t>June-#4</t>
  </si>
  <si>
    <t>June-#5</t>
  </si>
  <si>
    <t>June-#6</t>
  </si>
  <si>
    <t>June-#7</t>
  </si>
  <si>
    <t>June-#8</t>
  </si>
  <si>
    <t>Dry Wt. (g)</t>
    <phoneticPr fontId="8" type="noConversion"/>
  </si>
  <si>
    <t>Period (Days)</t>
    <phoneticPr fontId="8" type="noConversion"/>
  </si>
  <si>
    <t>Date and time</t>
    <phoneticPr fontId="8" type="noConversion"/>
  </si>
  <si>
    <t>23 July 2010 (10am)</t>
    <phoneticPr fontId="8" type="noConversion"/>
  </si>
  <si>
    <t>July-5</t>
  </si>
  <si>
    <t>July-6</t>
  </si>
  <si>
    <t>July-7</t>
  </si>
  <si>
    <t>July-8</t>
  </si>
  <si>
    <t>July-9</t>
  </si>
  <si>
    <t>July-10</t>
  </si>
  <si>
    <t>July-11</t>
  </si>
  <si>
    <t>July-12</t>
  </si>
  <si>
    <t>July-13</t>
  </si>
  <si>
    <t>July-14</t>
  </si>
  <si>
    <t>July-15</t>
  </si>
  <si>
    <t>July-16</t>
  </si>
  <si>
    <t>July-17</t>
  </si>
  <si>
    <t>July-18</t>
  </si>
  <si>
    <t>July-19</t>
  </si>
  <si>
    <t>July-20</t>
  </si>
  <si>
    <t>July-21</t>
  </si>
  <si>
    <t>July-22</t>
  </si>
  <si>
    <t>July-23</t>
  </si>
  <si>
    <t>July-24</t>
  </si>
  <si>
    <t>July-25</t>
  </si>
  <si>
    <t>July-26</t>
  </si>
  <si>
    <t>July-27</t>
  </si>
  <si>
    <t>NH4 FINAL (ug/g dry soil)</t>
    <phoneticPr fontId="8" type="noConversion"/>
  </si>
  <si>
    <t>rate (ug C / jar / hr)</t>
  </si>
  <si>
    <t>rate (ug C /g dry soil / hr)</t>
  </si>
  <si>
    <t>C7</t>
  </si>
  <si>
    <t>C</t>
  </si>
  <si>
    <t>Oe</t>
  </si>
  <si>
    <t>C8</t>
  </si>
  <si>
    <t>C9</t>
  </si>
  <si>
    <t>N</t>
  </si>
  <si>
    <t>NP</t>
  </si>
  <si>
    <t>P</t>
  </si>
  <si>
    <t>Oa</t>
  </si>
  <si>
    <t>B</t>
  </si>
  <si>
    <t>% moisture</t>
    <phoneticPr fontId="8" type="noConversion"/>
  </si>
  <si>
    <t>Date collected</t>
    <phoneticPr fontId="8" type="noConversion"/>
  </si>
  <si>
    <t>July</t>
    <phoneticPr fontId="8" type="noConversion"/>
  </si>
  <si>
    <t>July-2</t>
  </si>
  <si>
    <t>July-3</t>
  </si>
  <si>
    <t>July-4</t>
  </si>
  <si>
    <t>Period (Days)</t>
    <phoneticPr fontId="8" type="noConversion"/>
  </si>
  <si>
    <t>1 (1-7)</t>
    <phoneticPr fontId="8" type="noConversion"/>
  </si>
  <si>
    <t>1 (1-3)</t>
    <phoneticPr fontId="8" type="noConversion"/>
  </si>
  <si>
    <t>2 (8-12)</t>
    <phoneticPr fontId="8" type="noConversion"/>
  </si>
  <si>
    <t>2 (4-14)</t>
    <phoneticPr fontId="8" type="noConversion"/>
  </si>
  <si>
    <t>3 (13-14)</t>
    <phoneticPr fontId="8" type="noConversion"/>
  </si>
  <si>
    <t>Hours</t>
    <phoneticPr fontId="8" type="noConversion"/>
  </si>
  <si>
    <t>first round of titrations, and not done accurately; don't trust this data</t>
    <phoneticPr fontId="8" type="noConversion"/>
  </si>
  <si>
    <t>HCl start vol. (mL)</t>
    <phoneticPr fontId="8" type="noConversion"/>
  </si>
  <si>
    <t>HCL end vol. (mL)</t>
    <phoneticPr fontId="8" type="noConversion"/>
  </si>
  <si>
    <t>CO2 (mol)</t>
    <phoneticPr fontId="4" type="noConversion"/>
  </si>
  <si>
    <t>g CO2</t>
    <phoneticPr fontId="4" type="noConversion"/>
  </si>
  <si>
    <t>g C</t>
    <phoneticPr fontId="4" type="noConversion"/>
  </si>
  <si>
    <t>ug C</t>
    <phoneticPr fontId="4" type="noConversion"/>
  </si>
  <si>
    <t>ug C/hour</t>
    <phoneticPr fontId="4" type="noConversion"/>
  </si>
  <si>
    <t>dry wt</t>
    <phoneticPr fontId="4" type="noConversion"/>
  </si>
  <si>
    <t>ug C/g dry soil/hour</t>
    <phoneticPr fontId="4" type="noConversion"/>
  </si>
  <si>
    <t>N mineralization (ug/ g dry soil/hr)</t>
    <phoneticPr fontId="8" type="noConversion"/>
  </si>
  <si>
    <t>Nitrification (ug/ g dry soil/hr)</t>
    <phoneticPr fontId="8" type="noConversion"/>
  </si>
  <si>
    <t>NaOH reacted</t>
  </si>
  <si>
    <t>NaOH molarity corr.</t>
  </si>
  <si>
    <t>notes</t>
  </si>
  <si>
    <t>Blank 1</t>
    <phoneticPr fontId="8" type="noConversion"/>
  </si>
  <si>
    <t>Blank 2</t>
    <phoneticPr fontId="8" type="noConversion"/>
  </si>
  <si>
    <t>Blank 3</t>
    <phoneticPr fontId="8" type="noConversion"/>
  </si>
  <si>
    <t>Aug-#1</t>
    <phoneticPr fontId="8" type="noConversion"/>
  </si>
  <si>
    <t>Aug-#2</t>
  </si>
  <si>
    <t>Aug-#3</t>
  </si>
  <si>
    <t>Aug-#4</t>
  </si>
  <si>
    <t>Aug-#5</t>
  </si>
  <si>
    <t>Aug-#6</t>
  </si>
  <si>
    <t>Aug-#7</t>
  </si>
  <si>
    <t>Aug-#8</t>
  </si>
  <si>
    <t>Aug-#9</t>
  </si>
  <si>
    <t>Aug-#10</t>
  </si>
  <si>
    <t>Aug-#11</t>
  </si>
  <si>
    <t>Aug-#12</t>
  </si>
  <si>
    <t>Aug-#13</t>
  </si>
  <si>
    <t>Aug-#14</t>
  </si>
  <si>
    <t>Aug-#15</t>
  </si>
  <si>
    <t>Aug-#16</t>
  </si>
  <si>
    <t>Aug-#17</t>
  </si>
  <si>
    <t>Aug-#18</t>
  </si>
  <si>
    <t>Aug-#19</t>
  </si>
  <si>
    <t>Aug-#20</t>
  </si>
  <si>
    <t>Aug-#21</t>
  </si>
  <si>
    <t>Aug-#22</t>
  </si>
  <si>
    <t>Aug-#23</t>
  </si>
  <si>
    <t>Aug-#24</t>
  </si>
  <si>
    <t>Aug-#25</t>
  </si>
  <si>
    <t>Aug-#26</t>
  </si>
  <si>
    <t>Aug-#27</t>
  </si>
  <si>
    <t>Aug-#28</t>
  </si>
  <si>
    <t>Aug-#29</t>
  </si>
  <si>
    <t>Aug-#30</t>
  </si>
  <si>
    <t>Aug-#31</t>
  </si>
  <si>
    <t>Aug-#32</t>
  </si>
  <si>
    <t>Aug-#33</t>
  </si>
  <si>
    <t>Aug-#34</t>
  </si>
  <si>
    <t>Aug-#35</t>
  </si>
  <si>
    <t>Aug-#36</t>
  </si>
  <si>
    <t>NO3 FINAL (ug/g dry soil)</t>
    <phoneticPr fontId="8" type="noConversion"/>
  </si>
  <si>
    <t>Blank 1</t>
    <phoneticPr fontId="8" type="noConversion"/>
  </si>
  <si>
    <t>Blank 2</t>
  </si>
  <si>
    <t>Blank 3</t>
  </si>
  <si>
    <t>Blank 4</t>
  </si>
  <si>
    <t>Hours</t>
  </si>
  <si>
    <t>2 (7-11)</t>
    <phoneticPr fontId="8" type="noConversion"/>
  </si>
  <si>
    <r>
      <t>Respiration (June):</t>
    </r>
    <r>
      <rPr>
        <sz val="12"/>
        <rFont val="Arial"/>
      </rPr>
      <t xml:space="preserve"> The respiration calculations for June 2010 (titration method)</t>
    </r>
    <phoneticPr fontId="8" type="noConversion"/>
  </si>
  <si>
    <r>
      <t>Respiration (July):</t>
    </r>
    <r>
      <rPr>
        <sz val="12"/>
        <rFont val="Arial"/>
      </rPr>
      <t xml:space="preserve"> The respiration calculations for July 2010 (includes titration method for all samples and LiCor method for C8 and C9 samples)</t>
    </r>
    <phoneticPr fontId="8" type="noConversion"/>
  </si>
  <si>
    <r>
      <t>Respiration (August):</t>
    </r>
    <r>
      <rPr>
        <sz val="12"/>
        <rFont val="Arial"/>
      </rPr>
      <t xml:space="preserve"> The respiration calculations for August 2010 (LiCor method)</t>
    </r>
    <phoneticPr fontId="8" type="noConversion"/>
  </si>
  <si>
    <t>Oe</t>
    <phoneticPr fontId="8" type="noConversion"/>
  </si>
  <si>
    <t>C7</t>
    <phoneticPr fontId="8" type="noConversion"/>
  </si>
  <si>
    <t>Oe</t>
    <phoneticPr fontId="8" type="noConversion"/>
  </si>
  <si>
    <t>Oa</t>
    <phoneticPr fontId="8" type="noConversion"/>
  </si>
  <si>
    <t>B</t>
    <phoneticPr fontId="8" type="noConversion"/>
  </si>
  <si>
    <t>C7</t>
    <phoneticPr fontId="8" type="noConversion"/>
  </si>
  <si>
    <t>Oa</t>
    <phoneticPr fontId="8" type="noConversion"/>
  </si>
  <si>
    <t>June</t>
    <phoneticPr fontId="8" type="noConversion"/>
  </si>
  <si>
    <t>July</t>
    <phoneticPr fontId="8" type="noConversion"/>
  </si>
  <si>
    <t>August</t>
    <phoneticPr fontId="8" type="noConversion"/>
  </si>
  <si>
    <t>Control</t>
    <phoneticPr fontId="8" type="noConversion"/>
  </si>
  <si>
    <t>N</t>
    <phoneticPr fontId="8" type="noConversion"/>
  </si>
  <si>
    <t>N+P</t>
    <phoneticPr fontId="8" type="noConversion"/>
  </si>
  <si>
    <t>Net Nitr. (ug/g dry soil)</t>
    <phoneticPr fontId="8" type="noConversion"/>
  </si>
  <si>
    <t>Net Nmin (ug/g dry soil)</t>
    <phoneticPr fontId="8" type="noConversion"/>
  </si>
  <si>
    <t>Nitr Rate (ug/g dry soil/hr)</t>
    <phoneticPr fontId="8" type="noConversion"/>
  </si>
  <si>
    <t>Nmin Rate (ug/g dry soil/hr)</t>
    <phoneticPr fontId="8" type="noConversion"/>
  </si>
  <si>
    <t>net nitrification rate</t>
    <phoneticPr fontId="8" type="noConversion"/>
  </si>
  <si>
    <t>net mineralization rate</t>
    <phoneticPr fontId="8" type="noConversion"/>
  </si>
  <si>
    <t>Month</t>
    <phoneticPr fontId="8" type="noConversion"/>
  </si>
  <si>
    <t>June</t>
    <phoneticPr fontId="8" type="noConversion"/>
  </si>
  <si>
    <t>NO3 INITIAL</t>
    <phoneticPr fontId="8" type="noConversion"/>
  </si>
  <si>
    <t>NO3 Final</t>
  </si>
  <si>
    <t>C8</t>
    <phoneticPr fontId="8" type="noConversion"/>
  </si>
  <si>
    <t>June</t>
    <phoneticPr fontId="8" type="noConversion"/>
  </si>
  <si>
    <t>June</t>
  </si>
  <si>
    <t>July</t>
  </si>
  <si>
    <t>August</t>
    <phoneticPr fontId="8" type="noConversion"/>
  </si>
  <si>
    <t>August</t>
  </si>
  <si>
    <t>Oa</t>
    <phoneticPr fontId="8" type="noConversion"/>
  </si>
  <si>
    <t>NO3 INITIAL</t>
    <phoneticPr fontId="8" type="noConversion"/>
  </si>
  <si>
    <t>NO3 Final</t>
    <phoneticPr fontId="8" type="noConversion"/>
  </si>
  <si>
    <t>June</t>
    <phoneticPr fontId="8" type="noConversion"/>
  </si>
  <si>
    <t>B</t>
    <phoneticPr fontId="8" type="noConversion"/>
  </si>
  <si>
    <t>Oe</t>
    <phoneticPr fontId="8" type="noConversion"/>
  </si>
  <si>
    <t>Hours incubated</t>
    <phoneticPr fontId="8" type="noConversion"/>
  </si>
  <si>
    <t>LiCor</t>
    <phoneticPr fontId="8" type="noConversion"/>
  </si>
  <si>
    <t>Titrations</t>
    <phoneticPr fontId="8" type="noConversion"/>
  </si>
  <si>
    <t>Days vial was in jar</t>
    <phoneticPr fontId="8" type="noConversion"/>
  </si>
  <si>
    <t>26 July 2010 (10am)</t>
    <phoneticPr fontId="8" type="noConversion"/>
  </si>
  <si>
    <t>CO2(ppm)</t>
  </si>
  <si>
    <t>CO2 (ug/ml)stdzd</t>
    <phoneticPr fontId="8" type="noConversion"/>
  </si>
  <si>
    <t>jar vol. (ml)</t>
    <phoneticPr fontId="8" type="noConversion"/>
  </si>
  <si>
    <t>CO2 (ug/jar)</t>
    <phoneticPr fontId="8" type="noConversion"/>
  </si>
  <si>
    <t>NH4 INITIAL</t>
    <phoneticPr fontId="8" type="noConversion"/>
  </si>
  <si>
    <t>NH4 Final</t>
    <phoneticPr fontId="8" type="noConversion"/>
  </si>
  <si>
    <t>Treatment</t>
  </si>
  <si>
    <t>Treatment</t>
    <phoneticPr fontId="8" type="noConversion"/>
  </si>
  <si>
    <t>Period (Days)</t>
    <phoneticPr fontId="8" type="noConversion"/>
  </si>
  <si>
    <t>1 (1-2)</t>
    <phoneticPr fontId="8" type="noConversion"/>
  </si>
  <si>
    <t>2 (2-4)</t>
    <phoneticPr fontId="8" type="noConversion"/>
  </si>
  <si>
    <t>3 (5-11)</t>
    <phoneticPr fontId="8" type="noConversion"/>
  </si>
  <si>
    <t>4 (12-14)</t>
    <phoneticPr fontId="8" type="noConversion"/>
  </si>
  <si>
    <t>Sample ppm</t>
  </si>
  <si>
    <t>Blank ppm</t>
  </si>
  <si>
    <t>Sample ppm - Blank ppm</t>
  </si>
  <si>
    <t>Initial (T0) samples</t>
    <phoneticPr fontId="8" type="noConversion"/>
  </si>
  <si>
    <t>Final (TF) samples</t>
    <phoneticPr fontId="8" type="noConversion"/>
  </si>
  <si>
    <t>dry weight</t>
    <phoneticPr fontId="8" type="noConversion"/>
  </si>
  <si>
    <t>Sample #</t>
    <phoneticPr fontId="8" type="noConversion"/>
  </si>
  <si>
    <t>Sample</t>
  </si>
  <si>
    <t>Stand</t>
  </si>
  <si>
    <t>Plot</t>
  </si>
  <si>
    <t>Horizon</t>
  </si>
  <si>
    <t>ti (ug C/jar)</t>
  </si>
  <si>
    <t>tf (ug C/jar)</t>
  </si>
  <si>
    <t>g soil (dry)</t>
  </si>
  <si>
    <t>hours</t>
  </si>
  <si>
    <t>June-#3</t>
  </si>
  <si>
    <t>Plot Map: shows subplots b, d,f, and h. These are the subplots where Nmin samples were collected in the buffer within 5 m of the plot.</t>
    <phoneticPr fontId="8" type="noConversion"/>
  </si>
  <si>
    <t>g soil (dry)</t>
    <phoneticPr fontId="8" type="noConversion"/>
  </si>
  <si>
    <t>ug CO2/g dry soil</t>
    <phoneticPr fontId="8" type="noConversion"/>
  </si>
  <si>
    <t>Date processed</t>
    <phoneticPr fontId="8" type="noConversion"/>
  </si>
  <si>
    <t>1 (6-7)</t>
    <phoneticPr fontId="8" type="noConversion"/>
  </si>
  <si>
    <t>C8</t>
    <phoneticPr fontId="8" type="noConversion"/>
  </si>
  <si>
    <t>C8</t>
    <phoneticPr fontId="8" type="noConversion"/>
  </si>
  <si>
    <t>Oe</t>
    <phoneticPr fontId="8" type="noConversion"/>
  </si>
  <si>
    <t>C8</t>
    <phoneticPr fontId="8" type="noConversion"/>
  </si>
  <si>
    <t>Oe</t>
    <phoneticPr fontId="8" type="noConversion"/>
  </si>
  <si>
    <t>C8</t>
    <phoneticPr fontId="8" type="noConversion"/>
  </si>
  <si>
    <t>Oe</t>
    <phoneticPr fontId="8" type="noConversion"/>
  </si>
  <si>
    <t>Oa</t>
    <phoneticPr fontId="8" type="noConversion"/>
  </si>
  <si>
    <t>C8</t>
    <phoneticPr fontId="8" type="noConversion"/>
  </si>
  <si>
    <t>B</t>
    <phoneticPr fontId="8" type="noConversion"/>
  </si>
  <si>
    <t>C9</t>
    <phoneticPr fontId="8" type="noConversion"/>
  </si>
  <si>
    <t>Oa</t>
    <phoneticPr fontId="8" type="noConversion"/>
  </si>
  <si>
    <t>C9</t>
    <phoneticPr fontId="8" type="noConversion"/>
  </si>
  <si>
    <t>Oa</t>
    <phoneticPr fontId="8" type="noConversion"/>
  </si>
  <si>
    <t>C9</t>
    <phoneticPr fontId="8" type="noConversion"/>
  </si>
  <si>
    <t>B</t>
    <phoneticPr fontId="8" type="noConversion"/>
  </si>
  <si>
    <t>C9</t>
    <phoneticPr fontId="8" type="noConversion"/>
  </si>
  <si>
    <t>B</t>
    <phoneticPr fontId="8" type="noConversion"/>
  </si>
  <si>
    <t>Net Nitrification (ug/g dry soil)</t>
    <phoneticPr fontId="8" type="noConversion"/>
  </si>
  <si>
    <t>Net Mineralization (ug/g dry soil)</t>
    <phoneticPr fontId="8" type="noConversion"/>
  </si>
  <si>
    <t>avg</t>
    <phoneticPr fontId="8" type="noConversion"/>
  </si>
  <si>
    <t>stder</t>
    <phoneticPr fontId="8" type="noConversion"/>
  </si>
  <si>
    <t>avg</t>
    <phoneticPr fontId="8" type="noConversion"/>
  </si>
  <si>
    <t>stder</t>
    <phoneticPr fontId="8" type="noConversion"/>
  </si>
  <si>
    <t>avg</t>
  </si>
  <si>
    <t>stder</t>
  </si>
  <si>
    <t>C7</t>
    <phoneticPr fontId="8" type="noConversion"/>
  </si>
  <si>
    <t>C8</t>
    <phoneticPr fontId="8" type="noConversion"/>
  </si>
  <si>
    <t>C9</t>
    <phoneticPr fontId="8" type="noConversion"/>
  </si>
  <si>
    <t>Oa</t>
    <phoneticPr fontId="8" type="noConversion"/>
  </si>
  <si>
    <t>NH4 INITIAL</t>
    <phoneticPr fontId="8" type="noConversion"/>
  </si>
  <si>
    <t>NH4 Final</t>
    <phoneticPr fontId="8" type="noConversion"/>
  </si>
  <si>
    <t>NH4 INITIAL</t>
    <phoneticPr fontId="8" type="noConversion"/>
  </si>
  <si>
    <t>NH4 Final</t>
    <phoneticPr fontId="8" type="noConversion"/>
  </si>
  <si>
    <t>net nitrification</t>
    <phoneticPr fontId="8" type="noConversion"/>
  </si>
  <si>
    <t>net mineralization</t>
    <phoneticPr fontId="8" type="noConversion"/>
  </si>
  <si>
    <t>Oe</t>
    <phoneticPr fontId="8" type="noConversion"/>
  </si>
  <si>
    <t>net nitrification</t>
    <phoneticPr fontId="8" type="noConversion"/>
  </si>
  <si>
    <t>net mineralization</t>
    <phoneticPr fontId="8" type="noConversion"/>
  </si>
  <si>
    <t>net mineralization</t>
    <phoneticPr fontId="8" type="noConversion"/>
  </si>
  <si>
    <t>Soil weights (Initial)</t>
    <phoneticPr fontId="8" type="noConversion"/>
  </si>
  <si>
    <t>Soil weights (Finall)</t>
    <phoneticPr fontId="8" type="noConversion"/>
  </si>
  <si>
    <t>Oe</t>
    <phoneticPr fontId="8" type="noConversion"/>
  </si>
  <si>
    <t>Oa</t>
    <phoneticPr fontId="8" type="noConversion"/>
  </si>
  <si>
    <t>B</t>
    <phoneticPr fontId="8" type="noConversion"/>
  </si>
  <si>
    <t>B</t>
    <phoneticPr fontId="8" type="noConversion"/>
  </si>
  <si>
    <t>June</t>
    <phoneticPr fontId="8" type="noConversion"/>
  </si>
  <si>
    <t>Known problems</t>
  </si>
  <si>
    <t>People involved with sample collection</t>
    <phoneticPr fontId="8" type="noConversion"/>
  </si>
  <si>
    <t>Carrie Rose Levine: crlevi01@syr.edu</t>
    <phoneticPr fontId="8" type="noConversion"/>
  </si>
  <si>
    <t>Ben Dair: bdair1@swarthmore.edu</t>
    <phoneticPr fontId="8" type="noConversion"/>
  </si>
  <si>
    <t>Melany Fisk: fiskmc@muohio.edu</t>
    <phoneticPr fontId="8" type="noConversion"/>
  </si>
  <si>
    <t>HCl used (ml)</t>
    <phoneticPr fontId="8" type="noConversion"/>
  </si>
  <si>
    <t>saturated</t>
    <phoneticPr fontId="8" type="noConversion"/>
  </si>
  <si>
    <t>spilled</t>
    <phoneticPr fontId="8" type="noConversion"/>
  </si>
  <si>
    <t>.2 M NaOH, rather than 0.3 M NaOH</t>
    <phoneticPr fontId="8" type="noConversion"/>
  </si>
  <si>
    <t>.2 M NaOH, rather than 0.3 M NaOH</t>
    <phoneticPr fontId="8" type="noConversion"/>
  </si>
  <si>
    <t>July-28</t>
  </si>
  <si>
    <t>July-29</t>
  </si>
  <si>
    <t>July-30</t>
  </si>
  <si>
    <t>July-31</t>
  </si>
  <si>
    <t>July-32</t>
  </si>
  <si>
    <t>July-33</t>
  </si>
  <si>
    <t>July-34</t>
  </si>
  <si>
    <t>July-35</t>
  </si>
  <si>
    <t>July-36</t>
  </si>
  <si>
    <t>B</t>
    <phoneticPr fontId="8" type="noConversion"/>
  </si>
  <si>
    <t>C9</t>
    <phoneticPr fontId="8" type="noConversion"/>
  </si>
  <si>
    <t>Soil % moisture</t>
    <phoneticPr fontId="8" type="noConversion"/>
  </si>
  <si>
    <t>B</t>
    <phoneticPr fontId="8" type="noConversion"/>
  </si>
  <si>
    <t>Soil Weight (g): Initial</t>
    <phoneticPr fontId="8" type="noConversion"/>
  </si>
  <si>
    <t>Soil Weight (g): Final</t>
    <phoneticPr fontId="8" type="noConversion"/>
  </si>
  <si>
    <t>Soil Moisture (%)</t>
    <phoneticPr fontId="8" type="noConversion"/>
  </si>
  <si>
    <t>NO3 INITIAL (ug/g dry soil)</t>
    <phoneticPr fontId="8" type="noConversion"/>
  </si>
  <si>
    <r>
      <t>NH</t>
    </r>
    <r>
      <rPr>
        <b/>
        <vertAlign val="subscript"/>
        <sz val="12"/>
        <rFont val="Arial"/>
      </rPr>
      <t>4</t>
    </r>
    <r>
      <rPr>
        <b/>
        <sz val="12"/>
        <rFont val="Arial"/>
      </rPr>
      <t xml:space="preserve">: </t>
    </r>
    <r>
      <rPr>
        <sz val="12"/>
        <rFont val="Arial"/>
      </rPr>
      <t>The ammonium concentrations of the T1 and TF samples for all samples from Summer 2010</t>
    </r>
    <phoneticPr fontId="8" type="noConversion"/>
  </si>
  <si>
    <r>
      <t>Net Nitr and Net Nmin:</t>
    </r>
    <r>
      <rPr>
        <sz val="12"/>
        <rFont val="Arial"/>
      </rPr>
      <t xml:space="preserve"> Calculations of net nitrification and net Nmineralization for all samples from Summer 2010</t>
    </r>
    <phoneticPr fontId="8" type="noConversion"/>
  </si>
  <si>
    <t>2010 N mineralization and nitrification incubation data (Bartlett, NH)</t>
    <phoneticPr fontId="8" type="noConversion"/>
  </si>
  <si>
    <t>New Hampshire (sample collection, sample processing, incubations, extractions, and respiration measurements):</t>
    <phoneticPr fontId="8" type="noConversion"/>
  </si>
  <si>
    <t>People involved with sample processing</t>
    <phoneticPr fontId="8" type="noConversion"/>
  </si>
  <si>
    <t>Emily Wine (undergraduate help)</t>
    <phoneticPr fontId="8" type="noConversion"/>
  </si>
  <si>
    <t>Related Datasets</t>
  </si>
  <si>
    <t>July-1</t>
    <phoneticPr fontId="8" type="noConversion"/>
  </si>
  <si>
    <t>Blank avg</t>
    <phoneticPr fontId="8" type="noConversion"/>
  </si>
  <si>
    <t>CO2 (mol)</t>
  </si>
  <si>
    <t>g CO2</t>
  </si>
  <si>
    <t>g C</t>
  </si>
  <si>
    <t>ug C</t>
  </si>
  <si>
    <t>ug C/hour</t>
  </si>
  <si>
    <t>dry wt</t>
  </si>
  <si>
    <t>ug C/g dry soil/hour</t>
  </si>
  <si>
    <t>Note: neg. number</t>
    <phoneticPr fontId="8" type="noConversion"/>
  </si>
  <si>
    <t>Project Title</t>
  </si>
  <si>
    <t>Prinicipal Investigator</t>
  </si>
  <si>
    <t>Project Description</t>
  </si>
  <si>
    <t>Data Set Methods</t>
  </si>
  <si>
    <t>26  July to 3 Aug</t>
    <phoneticPr fontId="8" type="noConversion"/>
  </si>
  <si>
    <t>Number of days</t>
    <phoneticPr fontId="8" type="noConversion"/>
  </si>
  <si>
    <t>26 July to 30 July</t>
    <phoneticPr fontId="8" type="noConversion"/>
  </si>
  <si>
    <t>HCl start vol. (mL)</t>
  </si>
  <si>
    <t>HCL end vol. (mL)</t>
  </si>
  <si>
    <t>HCl used (ml)</t>
  </si>
  <si>
    <t>Tera Ratliffe: ratliftj@muohio.edu</t>
    <phoneticPr fontId="8" type="noConversion"/>
  </si>
  <si>
    <r>
      <t>Graphs - raw data:</t>
    </r>
    <r>
      <rPr>
        <sz val="12"/>
        <rFont val="Arial"/>
      </rPr>
      <t xml:space="preserve"> Graphs of all individual data points </t>
    </r>
    <phoneticPr fontId="8" type="noConversion"/>
  </si>
  <si>
    <r>
      <t>Graphs - summary by stand:</t>
    </r>
    <r>
      <rPr>
        <sz val="12"/>
        <rFont val="Arial"/>
      </rPr>
      <t xml:space="preserve"> Graphs of means, grouped by stand (C7, C8, C9)</t>
    </r>
    <phoneticPr fontId="8" type="noConversion"/>
  </si>
  <si>
    <r>
      <t>Graphs - summary by treatment:</t>
    </r>
    <r>
      <rPr>
        <sz val="12"/>
        <rFont val="Arial"/>
      </rPr>
      <t xml:space="preserve"> Graphs of means, grouped by randomly assigned fertilization treatments (Control, N, P, N+P). Fertilization will take place in Spring 2011.</t>
    </r>
    <phoneticPr fontId="8" type="noConversion"/>
  </si>
  <si>
    <t xml:space="preserve">In June, C mineralization was measured using 0.2 M NaOH traps. In July, C mineralization was measured using a combination of NaOH traps and a LiCor machine. In August, C mineralization was measured using only the LiCor. </t>
    <phoneticPr fontId="8" type="noConversion"/>
  </si>
  <si>
    <t>Ben Dair's nutrient and substrate manipulation data set from Summer 2010</t>
    <phoneticPr fontId="8" type="noConversion"/>
  </si>
  <si>
    <t>Pages in this data set</t>
    <phoneticPr fontId="8" type="noConversion"/>
  </si>
  <si>
    <r>
      <t>Soil weights:</t>
    </r>
    <r>
      <rPr>
        <sz val="12"/>
        <rFont val="Arial"/>
      </rPr>
      <t xml:space="preserve"> The weight and moisture calculations for all samples from Summer 2010</t>
    </r>
    <phoneticPr fontId="8" type="noConversion"/>
  </si>
  <si>
    <r>
      <t>NO</t>
    </r>
    <r>
      <rPr>
        <b/>
        <vertAlign val="subscript"/>
        <sz val="12"/>
        <rFont val="Arial"/>
      </rPr>
      <t>3</t>
    </r>
    <r>
      <rPr>
        <b/>
        <sz val="12"/>
        <rFont val="Arial"/>
      </rPr>
      <t>:</t>
    </r>
    <r>
      <rPr>
        <sz val="12"/>
        <rFont val="Arial"/>
      </rPr>
      <t xml:space="preserve"> The nitrate concentrations of the T1 and TF samples for all samples from Summer 2010</t>
    </r>
    <phoneticPr fontId="8" type="noConversion"/>
  </si>
  <si>
    <t>August: In August, respiration was measured using the LiCor. Measurements were consistent and seem to be trustworthy.</t>
    <phoneticPr fontId="8" type="noConversion"/>
  </si>
  <si>
    <t>We collected 4-6 cores from the buffer zone outside of subplots b, d, f, and h (the middle plot of each edge of the 30x30m experimental plot; see plot map below). Sampling areas are designated with blue flags. Samples from each plot were composited in the field. There were a total of 36 samples at each sampling period (4 plots x 3 stands x 3 horizons).</t>
    <phoneticPr fontId="8" type="noConversion"/>
  </si>
  <si>
    <t xml:space="preserve">Samples were brought back to the Pleasant View lab at Hubbard Brook, refrigerated, and processed within 24 hours of collection. Samples were sorted to remove live roots and rocks. Samples were homogenized thoroughly. A subsample was used to estimate moisture content (~5g for organic soils, and ~10g for B horizon soils). </t>
    <phoneticPr fontId="8" type="noConversion"/>
  </si>
  <si>
    <t>Soil samples (Oe, Oa, and top 10 cm B horizon) were collected at three times in summer 2010 (June, July, and August). Samples were collected from 3 mature stands at the Bartlett Experimental Forest (C7, C8, C9) and incubated in the lab. Samples were analyzed for net N mineralization (Nmin), net nitrification, and soil respiration.</t>
    <phoneticPr fontId="8" type="noConversion"/>
  </si>
  <si>
    <t xml:space="preserve">Soil samples were collected in stands C7, C8, and C9 at the Bartlett Experimental Forest in Bartlett, NH. Samples were collected using a T corer with a diameter of approximately 2 cm from the Oe, Oa, and top 10 cm of the B horizon and separated by horizon in the field. Samples were collected once per month during June, July, and August 2010. We avoided sampling after heavy rain so that sampling dates would have somewhat similar soil moisture. </t>
    <phoneticPr fontId="8" type="noConversion"/>
  </si>
  <si>
    <t>Sample Collection and processing times</t>
    <phoneticPr fontId="8" type="noConversion"/>
  </si>
  <si>
    <t>June 2010: Samples collected June 4 (C7) and June 7 (C8 and C9)</t>
    <phoneticPr fontId="8" type="noConversion"/>
  </si>
  <si>
    <t>July 2010: Samples collected July 15 (C8 and C9) and July 19 (C7)</t>
    <phoneticPr fontId="8" type="noConversion"/>
  </si>
  <si>
    <t>Sample Collection</t>
    <phoneticPr fontId="8" type="noConversion"/>
  </si>
  <si>
    <t>Sample Processing</t>
    <phoneticPr fontId="8" type="noConversion"/>
  </si>
  <si>
    <t>July 2010: Samples processed July 16 (C8 and C9) and July 20 (C7)</t>
    <phoneticPr fontId="8" type="noConversion"/>
  </si>
  <si>
    <t>- The C mineralization data are much messier. Here are the major problems, by month.</t>
    <phoneticPr fontId="8" type="noConversion"/>
  </si>
  <si>
    <t>August 2010: Samples collected August 9 (C7, C8, C9)</t>
    <phoneticPr fontId="8" type="noConversion"/>
  </si>
  <si>
    <t>August 2010: Samples processed August 9 (C7, C8, C9)</t>
    <phoneticPr fontId="8" type="noConversion"/>
  </si>
  <si>
    <t>Last revised by CRL on 31 March 2011.</t>
    <phoneticPr fontId="8" type="noConversion"/>
  </si>
  <si>
    <t>- The numbers on the summary pages are not linked to the data pages. They are up to date as of 31 March 2011. If any data in the data pages changes, the graphs will need to be updated.</t>
    <phoneticPr fontId="8" type="noConversion"/>
  </si>
  <si>
    <t>June 2010: Samples processed June 5 (C7) and June 8 (C8 and C9)</t>
    <phoneticPr fontId="8" type="noConversion"/>
  </si>
  <si>
    <r>
      <t>Soils were incubated for 14 days, during which the jars were kept at room temperature (~21 degrees C). 10 g of field moist soil were used for incubations of Oe an Oa soils, and 5 g of field moist soil were used for incubations of B horizon soils. Initial (T1) samples were extracted with 100ml 2M KCl within 24 hours of removal from the field. Final (TF) samples were extracted after 14 days of incubation. Samples were extracted for 18 hours, and were frozen until analysis for NO</t>
    </r>
    <r>
      <rPr>
        <vertAlign val="subscript"/>
        <sz val="12"/>
        <color indexed="8"/>
        <rFont val="Arial"/>
      </rPr>
      <t>3</t>
    </r>
    <r>
      <rPr>
        <sz val="12"/>
        <color indexed="8"/>
        <rFont val="Arial"/>
      </rPr>
      <t xml:space="preserve"> and NH</t>
    </r>
    <r>
      <rPr>
        <vertAlign val="subscript"/>
        <sz val="12"/>
        <color indexed="8"/>
        <rFont val="Arial"/>
      </rPr>
      <t>4</t>
    </r>
    <r>
      <rPr>
        <sz val="12"/>
        <color indexed="8"/>
        <rFont val="Arial"/>
      </rPr>
      <t xml:space="preserve"> by T. Ratliffe in Miami, OH.</t>
    </r>
    <phoneticPr fontId="8" type="noConversion"/>
  </si>
  <si>
    <t>June: Titration method was used. The first NaOH traps were not switched out in time, and some were saturated when they were titrated. Also, the wrong molarity of HCl was used (0.3 rather than 0.2), so the calculations include a correction factor to account for the difference between the NaOH and HCl molarities. Data that may have been titrated incorrectly are highlighted in yellow.</t>
    <phoneticPr fontId="8" type="noConversion"/>
  </si>
  <si>
    <t>July: In July, respiration was measured with both the titration method and the LiCor. Samples from C8 and C9 were measured part way through the incubation using the LiCor, and the final four days of the incubation were measured using an NaOH trap. Samples from C7 were measured using a single NaOH trap for 6-14 of the incubation. This is the most incomplete data set for respiration of the three months</t>
    <phoneticPr fontId="8" type="noConversion"/>
  </si>
</sst>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0.0000"/>
    <numFmt numFmtId="166" formatCode="0.000000"/>
  </numFmts>
  <fonts count="17">
    <font>
      <sz val="10"/>
      <name val="Verdana"/>
    </font>
    <font>
      <b/>
      <sz val="10"/>
      <name val="Verdana"/>
    </font>
    <font>
      <b/>
      <sz val="10"/>
      <name val="Verdana"/>
    </font>
    <font>
      <b/>
      <sz val="10"/>
      <name val="Verdana"/>
    </font>
    <font>
      <sz val="10"/>
      <name val="Verdana"/>
    </font>
    <font>
      <sz val="10"/>
      <name val="Verdana"/>
    </font>
    <font>
      <b/>
      <sz val="10"/>
      <name val="Verdana"/>
    </font>
    <font>
      <sz val="10"/>
      <name val="Verdana"/>
    </font>
    <font>
      <sz val="8"/>
      <name val="Verdana"/>
    </font>
    <font>
      <sz val="10"/>
      <name val="Arial"/>
    </font>
    <font>
      <sz val="10"/>
      <color indexed="10"/>
      <name val="Verdana"/>
    </font>
    <font>
      <b/>
      <sz val="14"/>
      <name val="Verdana"/>
    </font>
    <font>
      <b/>
      <sz val="12"/>
      <name val="Arial"/>
    </font>
    <font>
      <sz val="12"/>
      <name val="Arial"/>
    </font>
    <font>
      <sz val="12"/>
      <color indexed="8"/>
      <name val="Arial"/>
    </font>
    <font>
      <vertAlign val="subscript"/>
      <sz val="12"/>
      <color indexed="8"/>
      <name val="Arial"/>
    </font>
    <font>
      <b/>
      <vertAlign val="subscript"/>
      <sz val="12"/>
      <name val="Arial"/>
    </font>
  </fonts>
  <fills count="7">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23"/>
        <bgColor indexed="64"/>
      </patternFill>
    </fill>
    <fill>
      <patternFill patternType="solid">
        <fgColor indexed="43"/>
        <bgColor indexed="64"/>
      </patternFill>
    </fill>
  </fills>
  <borders count="31">
    <border>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8"/>
      </top>
      <bottom/>
      <diagonal/>
    </border>
    <border>
      <left/>
      <right style="medium">
        <color indexed="8"/>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8"/>
      </left>
      <right style="medium">
        <color indexed="8"/>
      </right>
      <top style="medium">
        <color indexed="8"/>
      </top>
      <bottom/>
      <diagonal/>
    </border>
    <border>
      <left style="medium">
        <color indexed="8"/>
      </left>
      <right style="medium">
        <color indexed="64"/>
      </right>
      <top/>
      <bottom style="medium">
        <color indexed="64"/>
      </bottom>
      <diagonal/>
    </border>
    <border>
      <left style="medium">
        <color indexed="8"/>
      </left>
      <right style="medium">
        <color indexed="64"/>
      </right>
      <top style="medium">
        <color indexed="8"/>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style="medium">
        <color indexed="64"/>
      </top>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style="medium">
        <color indexed="64"/>
      </left>
      <right style="medium">
        <color indexed="8"/>
      </right>
      <top/>
      <bottom/>
      <diagonal/>
    </border>
    <border>
      <left/>
      <right style="medium">
        <color indexed="64"/>
      </right>
      <top style="medium">
        <color indexed="64"/>
      </top>
      <bottom/>
      <diagonal/>
    </border>
    <border>
      <left/>
      <right/>
      <top style="medium">
        <color indexed="8"/>
      </top>
      <bottom/>
      <diagonal/>
    </border>
    <border>
      <left style="medium">
        <color indexed="64"/>
      </left>
      <right style="medium">
        <color indexed="64"/>
      </right>
      <top style="medium">
        <color indexed="8"/>
      </top>
      <bottom/>
      <diagonal/>
    </border>
    <border>
      <left style="medium">
        <color indexed="64"/>
      </left>
      <right/>
      <top/>
      <bottom/>
      <diagonal/>
    </border>
  </borders>
  <cellStyleXfs count="1">
    <xf numFmtId="0" fontId="0" fillId="0" borderId="0"/>
  </cellStyleXfs>
  <cellXfs count="104">
    <xf numFmtId="0" fontId="0" fillId="0" borderId="0" xfId="0"/>
    <xf numFmtId="0" fontId="6" fillId="0" borderId="0" xfId="0" applyFont="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xf>
    <xf numFmtId="0" fontId="9" fillId="0" borderId="0" xfId="0" applyNumberFormat="1" applyFont="1" applyFill="1" applyBorder="1" applyAlignment="1">
      <alignment wrapText="1"/>
    </xf>
    <xf numFmtId="10" fontId="0" fillId="0" borderId="0" xfId="0" applyNumberFormat="1"/>
    <xf numFmtId="0" fontId="7" fillId="0" borderId="0" xfId="0" applyFont="1" applyFill="1"/>
    <xf numFmtId="0" fontId="0" fillId="0" borderId="0" xfId="0" applyBorder="1"/>
    <xf numFmtId="49" fontId="0" fillId="0" borderId="0" xfId="0" quotePrefix="1" applyNumberFormat="1"/>
    <xf numFmtId="164" fontId="0" fillId="0" borderId="0" xfId="0" applyNumberFormat="1"/>
    <xf numFmtId="15" fontId="0" fillId="0" borderId="0" xfId="0" applyNumberFormat="1"/>
    <xf numFmtId="2" fontId="0" fillId="0" borderId="0" xfId="0" applyNumberFormat="1"/>
    <xf numFmtId="0" fontId="6" fillId="0" borderId="0" xfId="0" applyNumberFormat="1" applyFont="1" applyAlignment="1">
      <alignment horizontal="center" wrapText="1"/>
    </xf>
    <xf numFmtId="0" fontId="6" fillId="0" borderId="0" xfId="0" applyFont="1"/>
    <xf numFmtId="165" fontId="0" fillId="0" borderId="0" xfId="0" applyNumberFormat="1"/>
    <xf numFmtId="165" fontId="0" fillId="0" borderId="0" xfId="0" applyNumberFormat="1" applyBorder="1"/>
    <xf numFmtId="0" fontId="6" fillId="0" borderId="0" xfId="0" applyFont="1" applyAlignment="1">
      <alignment wrapText="1"/>
    </xf>
    <xf numFmtId="0" fontId="5" fillId="0" borderId="0" xfId="0" applyFont="1"/>
    <xf numFmtId="0" fontId="10" fillId="0" borderId="0" xfId="0" applyFont="1"/>
    <xf numFmtId="166" fontId="0" fillId="0" borderId="0" xfId="0" applyNumberFormat="1"/>
    <xf numFmtId="0" fontId="11" fillId="0" borderId="0" xfId="0" applyFont="1"/>
    <xf numFmtId="0" fontId="4" fillId="0" borderId="0" xfId="0" applyFont="1" applyFill="1" applyBorder="1"/>
    <xf numFmtId="0" fontId="0" fillId="0" borderId="0" xfId="0" applyFill="1"/>
    <xf numFmtId="0" fontId="0" fillId="0" borderId="0" xfId="0" applyFill="1" applyBorder="1"/>
    <xf numFmtId="0" fontId="0" fillId="5" borderId="0" xfId="0" applyFill="1" applyBorder="1"/>
    <xf numFmtId="0" fontId="0" fillId="0" borderId="5" xfId="0" applyBorder="1"/>
    <xf numFmtId="0" fontId="4" fillId="0" borderId="5" xfId="0" applyFont="1" applyFill="1" applyBorder="1"/>
    <xf numFmtId="0" fontId="6" fillId="0" borderId="2" xfId="0" applyFont="1" applyBorder="1" applyAlignment="1">
      <alignment wrapText="1"/>
    </xf>
    <xf numFmtId="0" fontId="6" fillId="0" borderId="3" xfId="0" applyFont="1" applyBorder="1" applyAlignment="1">
      <alignment wrapText="1"/>
    </xf>
    <xf numFmtId="0" fontId="6" fillId="0" borderId="3" xfId="0" applyFont="1" applyBorder="1" applyAlignment="1">
      <alignment horizontal="center"/>
    </xf>
    <xf numFmtId="0" fontId="3" fillId="0" borderId="3" xfId="0" applyFont="1" applyBorder="1" applyAlignment="1">
      <alignment horizontal="center"/>
    </xf>
    <xf numFmtId="0" fontId="3" fillId="4" borderId="4" xfId="0" applyFont="1" applyFill="1" applyBorder="1" applyAlignment="1">
      <alignment horizontal="center"/>
    </xf>
    <xf numFmtId="0" fontId="0" fillId="0" borderId="1" xfId="0" applyBorder="1"/>
    <xf numFmtId="0" fontId="0" fillId="0" borderId="6" xfId="0" applyBorder="1"/>
    <xf numFmtId="0" fontId="0" fillId="5" borderId="1" xfId="0" applyFill="1" applyBorder="1"/>
    <xf numFmtId="0" fontId="0" fillId="0" borderId="5" xfId="0" applyFill="1" applyBorder="1"/>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9" xfId="0" applyBorder="1"/>
    <xf numFmtId="0" fontId="0" fillId="5" borderId="0" xfId="0" applyFill="1"/>
    <xf numFmtId="0" fontId="0" fillId="6" borderId="0" xfId="0" applyFill="1"/>
    <xf numFmtId="0" fontId="0" fillId="6" borderId="0" xfId="0" applyFill="1" applyBorder="1"/>
    <xf numFmtId="0" fontId="0" fillId="6" borderId="1" xfId="0" applyFill="1" applyBorder="1"/>
    <xf numFmtId="0" fontId="3" fillId="0" borderId="11" xfId="0" applyFont="1" applyBorder="1" applyAlignment="1">
      <alignment horizontal="center"/>
    </xf>
    <xf numFmtId="0" fontId="0" fillId="0" borderId="10" xfId="0" applyBorder="1"/>
    <xf numFmtId="0" fontId="0" fillId="5" borderId="10" xfId="0" applyFill="1" applyBorder="1"/>
    <xf numFmtId="0" fontId="0" fillId="6" borderId="10" xfId="0" applyFill="1" applyBorder="1"/>
    <xf numFmtId="16" fontId="0" fillId="0" borderId="0" xfId="0" applyNumberFormat="1"/>
    <xf numFmtId="16" fontId="2" fillId="0" borderId="0" xfId="0" applyNumberFormat="1" applyFont="1"/>
    <xf numFmtId="0" fontId="2" fillId="0" borderId="0" xfId="0" applyFont="1"/>
    <xf numFmtId="0" fontId="0" fillId="0" borderId="0" xfId="0" applyAlignment="1">
      <alignment horizontal="center"/>
    </xf>
    <xf numFmtId="0" fontId="2" fillId="0" borderId="0" xfId="0" applyFont="1" applyAlignment="1">
      <alignment horizontal="center"/>
    </xf>
    <xf numFmtId="2" fontId="0" fillId="0" borderId="0" xfId="0" applyNumberFormat="1"/>
    <xf numFmtId="0" fontId="0" fillId="0" borderId="0" xfId="0" quotePrefix="1"/>
    <xf numFmtId="0" fontId="12" fillId="0" borderId="21" xfId="0" applyFont="1" applyBorder="1" applyAlignment="1">
      <alignment vertical="top" wrapText="1"/>
    </xf>
    <xf numFmtId="0" fontId="13" fillId="0" borderId="22" xfId="0" applyFont="1" applyBorder="1" applyAlignment="1">
      <alignment vertical="top" wrapText="1"/>
    </xf>
    <xf numFmtId="0" fontId="12" fillId="0" borderId="14" xfId="0" applyFont="1" applyBorder="1" applyAlignment="1">
      <alignment vertical="top" wrapText="1"/>
    </xf>
    <xf numFmtId="0" fontId="13" fillId="0" borderId="20" xfId="0" applyFont="1" applyBorder="1" applyAlignment="1">
      <alignment vertical="top" wrapText="1"/>
    </xf>
    <xf numFmtId="0" fontId="13" fillId="0" borderId="17" xfId="0" applyFont="1" applyBorder="1"/>
    <xf numFmtId="0" fontId="13" fillId="0" borderId="0" xfId="0" applyFont="1"/>
    <xf numFmtId="0" fontId="13" fillId="0" borderId="17" xfId="0" applyFont="1" applyBorder="1" applyAlignment="1">
      <alignment vertical="top" wrapText="1"/>
    </xf>
    <xf numFmtId="0" fontId="13" fillId="0" borderId="19" xfId="0" applyFont="1" applyBorder="1" applyAlignment="1">
      <alignment vertical="top" wrapText="1"/>
    </xf>
    <xf numFmtId="0" fontId="13" fillId="0" borderId="15" xfId="0" applyFont="1" applyBorder="1" applyAlignment="1">
      <alignment vertical="top" wrapText="1"/>
    </xf>
    <xf numFmtId="0" fontId="14" fillId="0" borderId="15" xfId="0" applyFont="1" applyBorder="1" applyAlignment="1">
      <alignment vertical="top" wrapText="1"/>
    </xf>
    <xf numFmtId="0" fontId="14" fillId="0" borderId="13" xfId="0" applyFont="1" applyBorder="1" applyAlignment="1">
      <alignment vertical="top" wrapText="1"/>
    </xf>
    <xf numFmtId="0" fontId="14" fillId="0" borderId="1" xfId="0" applyFont="1" applyBorder="1" applyAlignment="1">
      <alignment vertical="top" wrapText="1"/>
    </xf>
    <xf numFmtId="0" fontId="14" fillId="0" borderId="26" xfId="0" applyFont="1" applyBorder="1" applyAlignment="1">
      <alignment vertical="top" wrapText="1"/>
    </xf>
    <xf numFmtId="0" fontId="12" fillId="0" borderId="10" xfId="0" applyFont="1" applyBorder="1"/>
    <xf numFmtId="0" fontId="12" fillId="0" borderId="25" xfId="0" applyFont="1" applyBorder="1"/>
    <xf numFmtId="0" fontId="13" fillId="0" borderId="24" xfId="0" applyFont="1" applyBorder="1" applyAlignment="1">
      <alignment vertical="top" wrapText="1"/>
    </xf>
    <xf numFmtId="0" fontId="13" fillId="0" borderId="1" xfId="0" applyFont="1" applyBorder="1"/>
    <xf numFmtId="0" fontId="13" fillId="0" borderId="6" xfId="0" applyFont="1" applyBorder="1"/>
    <xf numFmtId="0" fontId="13" fillId="0" borderId="1" xfId="0" applyFont="1" applyBorder="1" applyAlignment="1">
      <alignment wrapText="1"/>
    </xf>
    <xf numFmtId="0" fontId="13" fillId="0" borderId="10" xfId="0" applyFont="1" applyBorder="1" applyAlignment="1">
      <alignment wrapText="1"/>
    </xf>
    <xf numFmtId="0" fontId="12" fillId="0" borderId="1" xfId="0" applyFont="1" applyBorder="1" applyAlignment="1">
      <alignment wrapText="1"/>
    </xf>
    <xf numFmtId="0" fontId="12" fillId="0" borderId="1" xfId="0" applyFont="1" applyBorder="1"/>
    <xf numFmtId="0" fontId="12" fillId="0" borderId="29" xfId="0" applyFont="1" applyBorder="1" applyAlignment="1">
      <alignment vertical="top" wrapText="1"/>
    </xf>
    <xf numFmtId="0" fontId="0" fillId="0" borderId="30" xfId="0" applyBorder="1"/>
    <xf numFmtId="0" fontId="12" fillId="0" borderId="1" xfId="0" applyFont="1" applyFill="1" applyBorder="1" applyAlignment="1">
      <alignment wrapText="1"/>
    </xf>
    <xf numFmtId="0" fontId="13" fillId="0" borderId="23" xfId="0" quotePrefix="1" applyFont="1" applyBorder="1" applyAlignment="1">
      <alignment wrapText="1"/>
    </xf>
    <xf numFmtId="0" fontId="2" fillId="0" borderId="0" xfId="0" applyFont="1" applyAlignment="1">
      <alignment wrapText="1"/>
    </xf>
    <xf numFmtId="0" fontId="1" fillId="0" borderId="0" xfId="0" applyFont="1"/>
    <xf numFmtId="0" fontId="1" fillId="4" borderId="0" xfId="0" applyFont="1" applyFill="1"/>
    <xf numFmtId="0" fontId="0" fillId="4" borderId="0" xfId="0" applyFill="1"/>
    <xf numFmtId="0" fontId="2" fillId="4" borderId="0" xfId="0" applyFont="1" applyFill="1" applyAlignment="1">
      <alignment horizontal="center"/>
    </xf>
    <xf numFmtId="0" fontId="13" fillId="0" borderId="10" xfId="0" quotePrefix="1" applyFont="1" applyBorder="1" applyAlignment="1">
      <alignment wrapText="1"/>
    </xf>
    <xf numFmtId="0" fontId="13" fillId="0" borderId="9" xfId="0" applyFont="1" applyBorder="1" applyAlignment="1">
      <alignment wrapText="1"/>
    </xf>
    <xf numFmtId="0" fontId="12" fillId="0" borderId="23" xfId="0" applyFont="1" applyBorder="1" applyAlignment="1">
      <alignment vertical="top" wrapText="1"/>
    </xf>
    <xf numFmtId="0" fontId="0" fillId="0" borderId="1" xfId="0" applyBorder="1" applyAlignment="1"/>
    <xf numFmtId="0" fontId="0" fillId="0" borderId="6" xfId="0" applyBorder="1" applyAlignment="1"/>
    <xf numFmtId="0" fontId="12" fillId="0" borderId="12" xfId="0" applyFont="1" applyBorder="1" applyAlignment="1">
      <alignment vertical="top" wrapText="1"/>
    </xf>
    <xf numFmtId="0" fontId="12" fillId="0" borderId="10" xfId="0" applyFont="1" applyBorder="1" applyAlignment="1">
      <alignment vertical="top" wrapText="1"/>
    </xf>
    <xf numFmtId="0" fontId="12" fillId="0" borderId="18" xfId="0" applyFont="1" applyBorder="1" applyAlignment="1">
      <alignment vertical="top" wrapText="1"/>
    </xf>
    <xf numFmtId="0" fontId="0" fillId="0" borderId="16" xfId="0" applyBorder="1" applyAlignment="1">
      <alignment vertical="top" wrapText="1"/>
    </xf>
    <xf numFmtId="0" fontId="0" fillId="0" borderId="14" xfId="0" applyBorder="1" applyAlignment="1">
      <alignment vertical="top" wrapText="1"/>
    </xf>
    <xf numFmtId="0" fontId="12" fillId="0" borderId="14" xfId="0" applyFont="1" applyBorder="1" applyAlignment="1">
      <alignment vertical="top" wrapText="1"/>
    </xf>
    <xf numFmtId="0" fontId="12" fillId="0" borderId="28" xfId="0" applyFont="1" applyBorder="1" applyAlignment="1">
      <alignment vertical="top" wrapText="1"/>
    </xf>
    <xf numFmtId="0" fontId="0" fillId="0" borderId="0" xfId="0" applyAlignment="1"/>
    <xf numFmtId="0" fontId="0" fillId="0" borderId="5" xfId="0" applyBorder="1" applyAlignment="1"/>
    <xf numFmtId="0" fontId="12" fillId="0" borderId="27" xfId="0" applyFont="1" applyBorder="1" applyAlignment="1">
      <alignment vertical="top" wrapText="1"/>
    </xf>
    <xf numFmtId="0" fontId="0" fillId="0" borderId="10" xfId="0" applyBorder="1" applyAlignment="1">
      <alignment vertical="top"/>
    </xf>
    <xf numFmtId="0" fontId="0" fillId="0" borderId="9" xfId="0" applyBorder="1" applyAlignment="1">
      <alignment vertical="top"/>
    </xf>
    <xf numFmtId="0" fontId="6" fillId="2" borderId="0" xfId="0" applyFont="1" applyFill="1" applyAlignment="1">
      <alignment horizontal="center"/>
    </xf>
    <xf numFmtId="0" fontId="6" fillId="3" borderId="0" xfId="0" applyFont="1" applyFill="1" applyAlignment="1">
      <alignment horizontal="center"/>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4" Type="http://schemas.openxmlformats.org/officeDocument/2006/relationships/theme" Target="theme/theme1.xml"/><Relationship Id="rId4" Type="http://schemas.openxmlformats.org/officeDocument/2006/relationships/worksheet" Target="worksheets/sheet4.xml"/><Relationship Id="rId7" Type="http://schemas.openxmlformats.org/officeDocument/2006/relationships/worksheet" Target="worksheets/sheet7.xml"/><Relationship Id="rId11" Type="http://schemas.openxmlformats.org/officeDocument/2006/relationships/worksheet" Target="worksheets/sheet11.xml"/><Relationship Id="rId1" Type="http://schemas.openxmlformats.org/officeDocument/2006/relationships/worksheet" Target="worksheets/sheet1.xml"/><Relationship Id="rId6" Type="http://schemas.openxmlformats.org/officeDocument/2006/relationships/worksheet" Target="worksheets/sheet6.xml"/><Relationship Id="rId16" Type="http://schemas.openxmlformats.org/officeDocument/2006/relationships/sharedStrings" Target="sharedStrings.xml"/><Relationship Id="rId8" Type="http://schemas.openxmlformats.org/officeDocument/2006/relationships/worksheet" Target="worksheets/sheet8.xml"/><Relationship Id="rId13" Type="http://schemas.openxmlformats.org/officeDocument/2006/relationships/worksheet" Target="worksheets/sheet13.xml"/><Relationship Id="rId10"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9" Type="http://schemas.openxmlformats.org/officeDocument/2006/relationships/worksheet" Target="worksheets/sheet9.xml"/><Relationship Id="rId3" Type="http://schemas.openxmlformats.org/officeDocument/2006/relationships/worksheet" Target="worksheets/sheet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Oe</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data'!$C$3</c:f>
              <c:strCache>
                <c:ptCount val="1"/>
                <c:pt idx="0">
                  <c:v>C7</c:v>
                </c:pt>
              </c:strCache>
            </c:strRef>
          </c:tx>
          <c:spPr>
            <a:ln w="28575">
              <a:noFill/>
            </a:ln>
          </c:spPr>
          <c:marker>
            <c:spPr>
              <a:noFill/>
              <a:ln w="19050" cmpd="sng"/>
            </c:spPr>
          </c:marker>
          <c:xVal>
            <c:numRef>
              <c:f>'graphs - raw data'!$B$4:$B$15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data'!$C$4:$C$15</c:f>
              <c:numCache>
                <c:formatCode>General</c:formatCode>
                <c:ptCount val="12"/>
                <c:pt idx="0">
                  <c:v>65.76342715245882</c:v>
                </c:pt>
                <c:pt idx="1">
                  <c:v>126.2902538939264</c:v>
                </c:pt>
                <c:pt idx="2">
                  <c:v>148.4342133928945</c:v>
                </c:pt>
                <c:pt idx="3">
                  <c:v>169.3063202647307</c:v>
                </c:pt>
                <c:pt idx="4">
                  <c:v>48.71908358426604</c:v>
                </c:pt>
                <c:pt idx="5">
                  <c:v>77.21877157532961</c:v>
                </c:pt>
                <c:pt idx="6">
                  <c:v>60.97040810633135</c:v>
                </c:pt>
                <c:pt idx="7">
                  <c:v>60.1876829771666</c:v>
                </c:pt>
                <c:pt idx="8">
                  <c:v>37.01634189466611</c:v>
                </c:pt>
                <c:pt idx="9">
                  <c:v>55.38303948540095</c:v>
                </c:pt>
                <c:pt idx="10">
                  <c:v>42.80712404312064</c:v>
                </c:pt>
                <c:pt idx="11">
                  <c:v>75.79936241203369</c:v>
                </c:pt>
              </c:numCache>
            </c:numRef>
          </c:yVal>
        </c:ser>
        <c:ser>
          <c:idx val="1"/>
          <c:order val="1"/>
          <c:tx>
            <c:strRef>
              <c:f>'graphs - raw data'!$D$3</c:f>
              <c:strCache>
                <c:ptCount val="1"/>
                <c:pt idx="0">
                  <c:v>C8</c:v>
                </c:pt>
              </c:strCache>
            </c:strRef>
          </c:tx>
          <c:spPr>
            <a:ln w="28575">
              <a:noFill/>
            </a:ln>
          </c:spPr>
          <c:marker>
            <c:spPr>
              <a:noFill/>
              <a:ln w="19050" cmpd="sng"/>
            </c:spPr>
          </c:marker>
          <c:xVal>
            <c:numRef>
              <c:f>'graphs - raw data'!$B$4:$B$15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data'!$D$4:$D$15</c:f>
              <c:numCache>
                <c:formatCode>General</c:formatCode>
                <c:ptCount val="12"/>
                <c:pt idx="0">
                  <c:v>26.57545596875204</c:v>
                </c:pt>
                <c:pt idx="1">
                  <c:v>71.17164827846842</c:v>
                </c:pt>
                <c:pt idx="2">
                  <c:v>24.83765521391773</c:v>
                </c:pt>
                <c:pt idx="3">
                  <c:v>65.59235450962089</c:v>
                </c:pt>
                <c:pt idx="4">
                  <c:v>31.74430987555511</c:v>
                </c:pt>
                <c:pt idx="5">
                  <c:v>50.38601814746801</c:v>
                </c:pt>
                <c:pt idx="6">
                  <c:v>54.43896482559904</c:v>
                </c:pt>
                <c:pt idx="7">
                  <c:v>83.75638424470861</c:v>
                </c:pt>
                <c:pt idx="8">
                  <c:v>19.09700997357098</c:v>
                </c:pt>
                <c:pt idx="9">
                  <c:v>40.63474420148812</c:v>
                </c:pt>
                <c:pt idx="10">
                  <c:v>99.18563831330874</c:v>
                </c:pt>
                <c:pt idx="11">
                  <c:v>90.92010842538523</c:v>
                </c:pt>
              </c:numCache>
            </c:numRef>
          </c:yVal>
        </c:ser>
        <c:ser>
          <c:idx val="2"/>
          <c:order val="2"/>
          <c:tx>
            <c:strRef>
              <c:f>'graphs - raw data'!$E$3</c:f>
              <c:strCache>
                <c:ptCount val="1"/>
                <c:pt idx="0">
                  <c:v>C9</c:v>
                </c:pt>
              </c:strCache>
            </c:strRef>
          </c:tx>
          <c:spPr>
            <a:ln w="28575">
              <a:noFill/>
            </a:ln>
          </c:spPr>
          <c:marker>
            <c:spPr>
              <a:noFill/>
              <a:ln w="19050" cmpd="sng"/>
            </c:spPr>
          </c:marker>
          <c:xVal>
            <c:numRef>
              <c:f>'graphs - raw data'!$B$4:$B$15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data'!$E$4:$E$15</c:f>
              <c:numCache>
                <c:formatCode>General</c:formatCode>
                <c:ptCount val="12"/>
                <c:pt idx="0">
                  <c:v>87.0439160041728</c:v>
                </c:pt>
                <c:pt idx="1">
                  <c:v>27.43551060255347</c:v>
                </c:pt>
                <c:pt idx="2">
                  <c:v>148.7055351385123</c:v>
                </c:pt>
                <c:pt idx="3">
                  <c:v>45.04737502717313</c:v>
                </c:pt>
                <c:pt idx="4">
                  <c:v>41.54790199466175</c:v>
                </c:pt>
                <c:pt idx="5">
                  <c:v>35.20518906814804</c:v>
                </c:pt>
                <c:pt idx="6">
                  <c:v>161.4391026623472</c:v>
                </c:pt>
                <c:pt idx="7">
                  <c:v>51.15101342235489</c:v>
                </c:pt>
                <c:pt idx="8">
                  <c:v>32.55326353202737</c:v>
                </c:pt>
                <c:pt idx="9">
                  <c:v>50.50829882921617</c:v>
                </c:pt>
                <c:pt idx="10">
                  <c:v>45.79898732570874</c:v>
                </c:pt>
                <c:pt idx="11">
                  <c:v>39.38122356779921</c:v>
                </c:pt>
              </c:numCache>
            </c:numRef>
          </c:yVal>
        </c:ser>
        <c:axId val="616771128"/>
        <c:axId val="616776024"/>
      </c:scatterChart>
      <c:valAx>
        <c:axId val="616771128"/>
        <c:scaling>
          <c:orientation val="minMax"/>
        </c:scaling>
        <c:axPos val="b"/>
        <c:numFmt formatCode="General" sourceLinked="1"/>
        <c:majorTickMark val="none"/>
        <c:tickLblPos val="none"/>
        <c:crossAx val="616776024"/>
        <c:crosses val="autoZero"/>
        <c:crossBetween val="midCat"/>
      </c:valAx>
      <c:valAx>
        <c:axId val="616776024"/>
        <c:scaling>
          <c:orientation val="minMax"/>
        </c:scaling>
        <c:axPos val="l"/>
        <c:majorGridlines>
          <c:spPr>
            <a:ln>
              <a:noFill/>
            </a:ln>
          </c:spPr>
        </c:majorGridlines>
        <c:title>
          <c:tx>
            <c:rich>
              <a:bodyPr/>
              <a:lstStyle/>
              <a:p>
                <a:pPr>
                  <a:defRPr/>
                </a:pPr>
                <a:r>
                  <a:rPr lang="en-US"/>
                  <a:t>Initial NO3 (ug/g dry soil)</a:t>
                </a:r>
              </a:p>
            </c:rich>
          </c:tx>
        </c:title>
        <c:numFmt formatCode="General" sourceLinked="1"/>
        <c:tickLblPos val="nextTo"/>
        <c:crossAx val="616771128"/>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Oe</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data'!$I$62</c:f>
              <c:strCache>
                <c:ptCount val="1"/>
                <c:pt idx="0">
                  <c:v>C7</c:v>
                </c:pt>
              </c:strCache>
            </c:strRef>
          </c:tx>
          <c:spPr>
            <a:ln w="28575">
              <a:noFill/>
            </a:ln>
          </c:spPr>
          <c:marker>
            <c:spPr>
              <a:noFill/>
              <a:ln w="19050" cmpd="sng"/>
            </c:spPr>
          </c:marker>
          <c:xVal>
            <c:numRef>
              <c:f>'graphs - raw data'!$H$63:$H$74</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data'!$I$63:$I$74</c:f>
              <c:numCache>
                <c:formatCode>General</c:formatCode>
                <c:ptCount val="12"/>
                <c:pt idx="0">
                  <c:v>99.59144190207452</c:v>
                </c:pt>
                <c:pt idx="1">
                  <c:v>235.2716507071055</c:v>
                </c:pt>
                <c:pt idx="2">
                  <c:v>203.581976925513</c:v>
                </c:pt>
                <c:pt idx="3">
                  <c:v>333.1373286803399</c:v>
                </c:pt>
                <c:pt idx="4">
                  <c:v>115.9638290082116</c:v>
                </c:pt>
                <c:pt idx="5">
                  <c:v>337.0955267233043</c:v>
                </c:pt>
                <c:pt idx="6">
                  <c:v>191.964099424494</c:v>
                </c:pt>
                <c:pt idx="7">
                  <c:v>244.7008491695209</c:v>
                </c:pt>
                <c:pt idx="8">
                  <c:v>95.95645354722867</c:v>
                </c:pt>
                <c:pt idx="9">
                  <c:v>128.8000914924428</c:v>
                </c:pt>
                <c:pt idx="10">
                  <c:v>105.2021666874125</c:v>
                </c:pt>
                <c:pt idx="11">
                  <c:v>114.5443261014634</c:v>
                </c:pt>
              </c:numCache>
            </c:numRef>
          </c:yVal>
        </c:ser>
        <c:ser>
          <c:idx val="1"/>
          <c:order val="1"/>
          <c:tx>
            <c:strRef>
              <c:f>'graphs - raw data'!$J$62</c:f>
              <c:strCache>
                <c:ptCount val="1"/>
                <c:pt idx="0">
                  <c:v>C8</c:v>
                </c:pt>
              </c:strCache>
            </c:strRef>
          </c:tx>
          <c:spPr>
            <a:ln w="28575">
              <a:noFill/>
            </a:ln>
          </c:spPr>
          <c:marker>
            <c:spPr>
              <a:noFill/>
              <a:ln w="19050" cmpd="sng"/>
            </c:spPr>
          </c:marker>
          <c:xVal>
            <c:numRef>
              <c:f>'graphs - raw data'!$H$63:$H$74</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data'!$J$63:$J$74</c:f>
              <c:numCache>
                <c:formatCode>General</c:formatCode>
                <c:ptCount val="12"/>
                <c:pt idx="0">
                  <c:v>73.27165865607125</c:v>
                </c:pt>
                <c:pt idx="1">
                  <c:v>52.08851261288016</c:v>
                </c:pt>
                <c:pt idx="2">
                  <c:v>111.8683087464767</c:v>
                </c:pt>
                <c:pt idx="3">
                  <c:v>167.1316246958011</c:v>
                </c:pt>
                <c:pt idx="4">
                  <c:v>112.1051459490942</c:v>
                </c:pt>
                <c:pt idx="5">
                  <c:v>85.01880498748136</c:v>
                </c:pt>
                <c:pt idx="6">
                  <c:v>46.62615540759323</c:v>
                </c:pt>
                <c:pt idx="7">
                  <c:v>260.1208949038088</c:v>
                </c:pt>
                <c:pt idx="8">
                  <c:v>39.95093859116078</c:v>
                </c:pt>
                <c:pt idx="9">
                  <c:v>56.7281801593855</c:v>
                </c:pt>
                <c:pt idx="10">
                  <c:v>52.65788722219322</c:v>
                </c:pt>
                <c:pt idx="11">
                  <c:v>147.787942558713</c:v>
                </c:pt>
              </c:numCache>
            </c:numRef>
          </c:yVal>
        </c:ser>
        <c:ser>
          <c:idx val="2"/>
          <c:order val="2"/>
          <c:tx>
            <c:strRef>
              <c:f>'graphs - raw data'!$K$62</c:f>
              <c:strCache>
                <c:ptCount val="1"/>
                <c:pt idx="0">
                  <c:v>C9</c:v>
                </c:pt>
              </c:strCache>
            </c:strRef>
          </c:tx>
          <c:spPr>
            <a:ln w="28575">
              <a:noFill/>
            </a:ln>
          </c:spPr>
          <c:marker>
            <c:spPr>
              <a:noFill/>
              <a:ln w="19050" cmpd="sng"/>
            </c:spPr>
          </c:marker>
          <c:xVal>
            <c:numRef>
              <c:f>'graphs - raw data'!$H$63:$H$74</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data'!$K$63:$K$74</c:f>
              <c:numCache>
                <c:formatCode>General</c:formatCode>
                <c:ptCount val="12"/>
                <c:pt idx="0">
                  <c:v>137.1487173205526</c:v>
                </c:pt>
                <c:pt idx="1">
                  <c:v>308.4986211889326</c:v>
                </c:pt>
                <c:pt idx="2">
                  <c:v>201.3729958911953</c:v>
                </c:pt>
                <c:pt idx="3">
                  <c:v>195.8100780972396</c:v>
                </c:pt>
                <c:pt idx="4">
                  <c:v>392.3223698292929</c:v>
                </c:pt>
                <c:pt idx="5">
                  <c:v>238.5131691860365</c:v>
                </c:pt>
                <c:pt idx="6">
                  <c:v>238.9496317559028</c:v>
                </c:pt>
                <c:pt idx="7">
                  <c:v>218.2299815731606</c:v>
                </c:pt>
                <c:pt idx="8">
                  <c:v>39.79842699700273</c:v>
                </c:pt>
                <c:pt idx="9">
                  <c:v>204.5224135758787</c:v>
                </c:pt>
                <c:pt idx="10">
                  <c:v>182.0423059662137</c:v>
                </c:pt>
                <c:pt idx="11">
                  <c:v>175.9518197049264</c:v>
                </c:pt>
              </c:numCache>
            </c:numRef>
          </c:yVal>
        </c:ser>
        <c:axId val="617465464"/>
        <c:axId val="617468184"/>
      </c:scatterChart>
      <c:valAx>
        <c:axId val="617465464"/>
        <c:scaling>
          <c:orientation val="minMax"/>
        </c:scaling>
        <c:axPos val="b"/>
        <c:numFmt formatCode="General" sourceLinked="1"/>
        <c:majorTickMark val="none"/>
        <c:tickLblPos val="none"/>
        <c:crossAx val="617468184"/>
        <c:crosses val="autoZero"/>
        <c:crossBetween val="midCat"/>
      </c:valAx>
      <c:valAx>
        <c:axId val="617468184"/>
        <c:scaling>
          <c:orientation val="minMax"/>
        </c:scaling>
        <c:axPos val="l"/>
        <c:majorGridlines>
          <c:spPr>
            <a:ln>
              <a:noFill/>
            </a:ln>
          </c:spPr>
        </c:majorGridlines>
        <c:title>
          <c:tx>
            <c:rich>
              <a:bodyPr/>
              <a:lstStyle/>
              <a:p>
                <a:pPr>
                  <a:defRPr/>
                </a:pPr>
                <a:r>
                  <a:rPr lang="en-US"/>
                  <a:t>Final NH4 (ug/g dry soil)</a:t>
                </a:r>
              </a:p>
            </c:rich>
          </c:tx>
        </c:title>
        <c:numFmt formatCode="General" sourceLinked="1"/>
        <c:tickLblPos val="nextTo"/>
        <c:crossAx val="617465464"/>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Oa</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data'!$I$78</c:f>
              <c:strCache>
                <c:ptCount val="1"/>
                <c:pt idx="0">
                  <c:v>C7</c:v>
                </c:pt>
              </c:strCache>
            </c:strRef>
          </c:tx>
          <c:spPr>
            <a:ln w="28575">
              <a:noFill/>
            </a:ln>
          </c:spPr>
          <c:marker>
            <c:spPr>
              <a:noFill/>
              <a:ln w="19050" cmpd="sng"/>
            </c:spPr>
          </c:marker>
          <c:xVal>
            <c:numRef>
              <c:f>'graphs - raw data'!$H$79:$H$90</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data'!$I$79:$I$90</c:f>
              <c:numCache>
                <c:formatCode>General</c:formatCode>
                <c:ptCount val="12"/>
                <c:pt idx="0">
                  <c:v>30.8305289366926</c:v>
                </c:pt>
                <c:pt idx="1">
                  <c:v>60.59465900465948</c:v>
                </c:pt>
                <c:pt idx="2">
                  <c:v>62.53616105401856</c:v>
                </c:pt>
                <c:pt idx="3">
                  <c:v>92.60113732168161</c:v>
                </c:pt>
                <c:pt idx="4">
                  <c:v>49.46693186936107</c:v>
                </c:pt>
                <c:pt idx="5">
                  <c:v>77.63660896182574</c:v>
                </c:pt>
                <c:pt idx="6">
                  <c:v>59.24219241230215</c:v>
                </c:pt>
                <c:pt idx="7">
                  <c:v>143.5498225303907</c:v>
                </c:pt>
                <c:pt idx="8">
                  <c:v>20.4401599348353</c:v>
                </c:pt>
                <c:pt idx="9">
                  <c:v>36.3911185685685</c:v>
                </c:pt>
                <c:pt idx="10">
                  <c:v>32.74330911958993</c:v>
                </c:pt>
                <c:pt idx="11">
                  <c:v>42.48542128013784</c:v>
                </c:pt>
              </c:numCache>
            </c:numRef>
          </c:yVal>
        </c:ser>
        <c:ser>
          <c:idx val="1"/>
          <c:order val="1"/>
          <c:tx>
            <c:strRef>
              <c:f>'graphs - raw data'!$J$78</c:f>
              <c:strCache>
                <c:ptCount val="1"/>
                <c:pt idx="0">
                  <c:v>C8</c:v>
                </c:pt>
              </c:strCache>
            </c:strRef>
          </c:tx>
          <c:spPr>
            <a:ln w="28575">
              <a:noFill/>
            </a:ln>
          </c:spPr>
          <c:marker>
            <c:spPr>
              <a:noFill/>
              <a:ln w="19050" cmpd="sng"/>
            </c:spPr>
          </c:marker>
          <c:xVal>
            <c:numRef>
              <c:f>'graphs - raw data'!$H$79:$H$90</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data'!$J$79:$J$90</c:f>
              <c:numCache>
                <c:formatCode>General</c:formatCode>
                <c:ptCount val="12"/>
                <c:pt idx="0">
                  <c:v>32.50448796863426</c:v>
                </c:pt>
                <c:pt idx="1">
                  <c:v>62.09889635469113</c:v>
                </c:pt>
                <c:pt idx="2">
                  <c:v>23.21934619658655</c:v>
                </c:pt>
                <c:pt idx="3">
                  <c:v>30.97446852780822</c:v>
                </c:pt>
                <c:pt idx="4">
                  <c:v>30.26984271385913</c:v>
                </c:pt>
                <c:pt idx="5">
                  <c:v>35.77796149408194</c:v>
                </c:pt>
                <c:pt idx="6">
                  <c:v>28.72763144500838</c:v>
                </c:pt>
                <c:pt idx="7">
                  <c:v>104.4114393616672</c:v>
                </c:pt>
                <c:pt idx="8">
                  <c:v>47.75173726833678</c:v>
                </c:pt>
                <c:pt idx="9">
                  <c:v>35.03179492528722</c:v>
                </c:pt>
                <c:pt idx="10">
                  <c:v>24.58647024423782</c:v>
                </c:pt>
                <c:pt idx="11">
                  <c:v>24.5748795985338</c:v>
                </c:pt>
              </c:numCache>
            </c:numRef>
          </c:yVal>
        </c:ser>
        <c:ser>
          <c:idx val="2"/>
          <c:order val="2"/>
          <c:tx>
            <c:strRef>
              <c:f>'graphs - raw data'!$K$78</c:f>
              <c:strCache>
                <c:ptCount val="1"/>
                <c:pt idx="0">
                  <c:v>C9</c:v>
                </c:pt>
              </c:strCache>
            </c:strRef>
          </c:tx>
          <c:spPr>
            <a:ln w="28575">
              <a:noFill/>
            </a:ln>
          </c:spPr>
          <c:marker>
            <c:spPr>
              <a:noFill/>
              <a:ln w="19050" cmpd="sng"/>
            </c:spPr>
          </c:marker>
          <c:xVal>
            <c:numRef>
              <c:f>'graphs - raw data'!$H$79:$H$90</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data'!$K$79:$K$90</c:f>
              <c:numCache>
                <c:formatCode>General</c:formatCode>
                <c:ptCount val="12"/>
                <c:pt idx="0">
                  <c:v>92.34847423691707</c:v>
                </c:pt>
                <c:pt idx="1">
                  <c:v>74.80014616849283</c:v>
                </c:pt>
                <c:pt idx="2">
                  <c:v>90.05502405709021</c:v>
                </c:pt>
                <c:pt idx="3">
                  <c:v>70.0011462423154</c:v>
                </c:pt>
                <c:pt idx="4">
                  <c:v>121.2572096699167</c:v>
                </c:pt>
                <c:pt idx="5">
                  <c:v>53.2937006058917</c:v>
                </c:pt>
                <c:pt idx="6">
                  <c:v>86.1441130790577</c:v>
                </c:pt>
                <c:pt idx="7">
                  <c:v>81.243425710102</c:v>
                </c:pt>
                <c:pt idx="8">
                  <c:v>177.4917686026062</c:v>
                </c:pt>
                <c:pt idx="9">
                  <c:v>54.43647334684361</c:v>
                </c:pt>
                <c:pt idx="10">
                  <c:v>89.97374611246732</c:v>
                </c:pt>
                <c:pt idx="11">
                  <c:v>103.7619332815838</c:v>
                </c:pt>
              </c:numCache>
            </c:numRef>
          </c:yVal>
        </c:ser>
        <c:axId val="617520408"/>
        <c:axId val="617523128"/>
      </c:scatterChart>
      <c:valAx>
        <c:axId val="617520408"/>
        <c:scaling>
          <c:orientation val="minMax"/>
        </c:scaling>
        <c:axPos val="b"/>
        <c:numFmt formatCode="General" sourceLinked="1"/>
        <c:majorTickMark val="none"/>
        <c:tickLblPos val="none"/>
        <c:crossAx val="617523128"/>
        <c:crosses val="autoZero"/>
        <c:crossBetween val="midCat"/>
      </c:valAx>
      <c:valAx>
        <c:axId val="617523128"/>
        <c:scaling>
          <c:orientation val="minMax"/>
        </c:scaling>
        <c:axPos val="l"/>
        <c:majorGridlines>
          <c:spPr>
            <a:ln>
              <a:noFill/>
            </a:ln>
          </c:spPr>
        </c:majorGridlines>
        <c:title>
          <c:tx>
            <c:rich>
              <a:bodyPr/>
              <a:lstStyle/>
              <a:p>
                <a:pPr>
                  <a:defRPr/>
                </a:pPr>
                <a:r>
                  <a:rPr lang="en-US"/>
                  <a:t>Final NH4 (ug/g dry soil)</a:t>
                </a:r>
              </a:p>
            </c:rich>
          </c:tx>
        </c:title>
        <c:numFmt formatCode="General" sourceLinked="1"/>
        <c:tickLblPos val="nextTo"/>
        <c:crossAx val="617520408"/>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B</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data'!$I$93</c:f>
              <c:strCache>
                <c:ptCount val="1"/>
                <c:pt idx="0">
                  <c:v>C7</c:v>
                </c:pt>
              </c:strCache>
            </c:strRef>
          </c:tx>
          <c:spPr>
            <a:ln w="28575">
              <a:noFill/>
            </a:ln>
          </c:spPr>
          <c:marker>
            <c:spPr>
              <a:noFill/>
              <a:ln w="19050" cmpd="sng"/>
            </c:spPr>
          </c:marker>
          <c:xVal>
            <c:numRef>
              <c:f>'graphs - raw data'!$H$94:$H$105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data'!$I$94:$I$105</c:f>
              <c:numCache>
                <c:formatCode>General</c:formatCode>
                <c:ptCount val="12"/>
                <c:pt idx="0">
                  <c:v>6.75044300511802</c:v>
                </c:pt>
                <c:pt idx="1">
                  <c:v>9.645462152596323</c:v>
                </c:pt>
                <c:pt idx="2">
                  <c:v>8.470075016461747</c:v>
                </c:pt>
                <c:pt idx="3">
                  <c:v>14.85024365714213</c:v>
                </c:pt>
                <c:pt idx="4">
                  <c:v>8.046034778036185</c:v>
                </c:pt>
                <c:pt idx="5">
                  <c:v>7.866051418421351</c:v>
                </c:pt>
                <c:pt idx="6">
                  <c:v>12.24483044281959</c:v>
                </c:pt>
                <c:pt idx="7">
                  <c:v>8.688884748370148</c:v>
                </c:pt>
                <c:pt idx="8">
                  <c:v>8.861536866096573</c:v>
                </c:pt>
                <c:pt idx="9">
                  <c:v>12.33088952733784</c:v>
                </c:pt>
                <c:pt idx="10">
                  <c:v>10.53067108829907</c:v>
                </c:pt>
                <c:pt idx="11">
                  <c:v>8.101788022178356</c:v>
                </c:pt>
              </c:numCache>
            </c:numRef>
          </c:yVal>
        </c:ser>
        <c:ser>
          <c:idx val="1"/>
          <c:order val="1"/>
          <c:tx>
            <c:strRef>
              <c:f>'graphs - raw data'!$J$93</c:f>
              <c:strCache>
                <c:ptCount val="1"/>
                <c:pt idx="0">
                  <c:v>C8</c:v>
                </c:pt>
              </c:strCache>
            </c:strRef>
          </c:tx>
          <c:spPr>
            <a:ln w="28575">
              <a:noFill/>
            </a:ln>
          </c:spPr>
          <c:marker>
            <c:spPr>
              <a:noFill/>
              <a:ln w="19050" cmpd="sng"/>
            </c:spPr>
          </c:marker>
          <c:xVal>
            <c:numRef>
              <c:f>'graphs - raw data'!$H$94:$H$105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data'!$J$94:$J$105</c:f>
              <c:numCache>
                <c:formatCode>General</c:formatCode>
                <c:ptCount val="12"/>
                <c:pt idx="0">
                  <c:v>4.430217727696452</c:v>
                </c:pt>
                <c:pt idx="1">
                  <c:v>5.85724502548915</c:v>
                </c:pt>
                <c:pt idx="2">
                  <c:v>8.531543240872651</c:v>
                </c:pt>
                <c:pt idx="3">
                  <c:v>5.739268894890297</c:v>
                </c:pt>
                <c:pt idx="4">
                  <c:v>5.829993452755112</c:v>
                </c:pt>
                <c:pt idx="5">
                  <c:v>4.025652664561878</c:v>
                </c:pt>
                <c:pt idx="6">
                  <c:v>3.785977376699649</c:v>
                </c:pt>
                <c:pt idx="7">
                  <c:v>9.706076862539045</c:v>
                </c:pt>
                <c:pt idx="8">
                  <c:v>16.08084529526257</c:v>
                </c:pt>
                <c:pt idx="9">
                  <c:v>7.196244205785481</c:v>
                </c:pt>
                <c:pt idx="10">
                  <c:v>6.493730766961961</c:v>
                </c:pt>
                <c:pt idx="11">
                  <c:v>7.444794637932008</c:v>
                </c:pt>
              </c:numCache>
            </c:numRef>
          </c:yVal>
        </c:ser>
        <c:ser>
          <c:idx val="2"/>
          <c:order val="2"/>
          <c:tx>
            <c:strRef>
              <c:f>'graphs - raw data'!$K$93</c:f>
              <c:strCache>
                <c:ptCount val="1"/>
                <c:pt idx="0">
                  <c:v>C9</c:v>
                </c:pt>
              </c:strCache>
            </c:strRef>
          </c:tx>
          <c:spPr>
            <a:ln w="28575">
              <a:noFill/>
            </a:ln>
          </c:spPr>
          <c:marker>
            <c:spPr>
              <a:noFill/>
              <a:ln w="19050" cmpd="sng"/>
            </c:spPr>
          </c:marker>
          <c:xVal>
            <c:numRef>
              <c:f>'graphs - raw data'!$H$94:$H$105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data'!$K$94:$K$105</c:f>
              <c:numCache>
                <c:formatCode>General</c:formatCode>
                <c:ptCount val="12"/>
                <c:pt idx="0">
                  <c:v>7.976308615108055</c:v>
                </c:pt>
                <c:pt idx="1">
                  <c:v>11.05454761085027</c:v>
                </c:pt>
                <c:pt idx="2">
                  <c:v>11.62854131966241</c:v>
                </c:pt>
                <c:pt idx="3">
                  <c:v>8.208025654056893</c:v>
                </c:pt>
                <c:pt idx="4">
                  <c:v>6.002937214009014</c:v>
                </c:pt>
                <c:pt idx="5">
                  <c:v>4.331076965046039</c:v>
                </c:pt>
                <c:pt idx="6">
                  <c:v>6.770892287396107</c:v>
                </c:pt>
                <c:pt idx="7">
                  <c:v>7.177703863310065</c:v>
                </c:pt>
                <c:pt idx="8">
                  <c:v>23.626228569092</c:v>
                </c:pt>
                <c:pt idx="9">
                  <c:v>12.58935605351814</c:v>
                </c:pt>
                <c:pt idx="10">
                  <c:v>11.4864300251957</c:v>
                </c:pt>
                <c:pt idx="11">
                  <c:v>6.888052441908854</c:v>
                </c:pt>
              </c:numCache>
            </c:numRef>
          </c:yVal>
        </c:ser>
        <c:axId val="617575352"/>
        <c:axId val="617578072"/>
      </c:scatterChart>
      <c:valAx>
        <c:axId val="617575352"/>
        <c:scaling>
          <c:orientation val="minMax"/>
        </c:scaling>
        <c:axPos val="b"/>
        <c:numFmt formatCode="General" sourceLinked="1"/>
        <c:majorTickMark val="none"/>
        <c:tickLblPos val="none"/>
        <c:crossAx val="617578072"/>
        <c:crosses val="autoZero"/>
        <c:crossBetween val="midCat"/>
      </c:valAx>
      <c:valAx>
        <c:axId val="617578072"/>
        <c:scaling>
          <c:orientation val="minMax"/>
        </c:scaling>
        <c:axPos val="l"/>
        <c:majorGridlines>
          <c:spPr>
            <a:ln>
              <a:noFill/>
            </a:ln>
          </c:spPr>
        </c:majorGridlines>
        <c:title>
          <c:tx>
            <c:rich>
              <a:bodyPr/>
              <a:lstStyle/>
              <a:p>
                <a:pPr>
                  <a:defRPr/>
                </a:pPr>
                <a:r>
                  <a:rPr lang="en-US"/>
                  <a:t>Final NH4 (ug/g dry soil)</a:t>
                </a:r>
              </a:p>
            </c:rich>
          </c:tx>
        </c:title>
        <c:numFmt formatCode="General" sourceLinked="1"/>
        <c:tickLblPos val="nextTo"/>
        <c:crossAx val="617575352"/>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Oe</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data'!$C$119</c:f>
              <c:strCache>
                <c:ptCount val="1"/>
                <c:pt idx="0">
                  <c:v>C7</c:v>
                </c:pt>
              </c:strCache>
            </c:strRef>
          </c:tx>
          <c:spPr>
            <a:ln w="28575">
              <a:noFill/>
            </a:ln>
          </c:spPr>
          <c:marker>
            <c:spPr>
              <a:noFill/>
              <a:ln w="19050" cmpd="sng"/>
            </c:spPr>
          </c:marker>
          <c:xVal>
            <c:numRef>
              <c:f>'graphs - raw data'!$B$120:$B$131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data'!$C$120:$C$131</c:f>
              <c:numCache>
                <c:formatCode>General</c:formatCode>
                <c:ptCount val="12"/>
                <c:pt idx="0">
                  <c:v>-0.0635089976130619</c:v>
                </c:pt>
                <c:pt idx="1">
                  <c:v>-0.179979349528013</c:v>
                </c:pt>
                <c:pt idx="2">
                  <c:v>-0.175441097600121</c:v>
                </c:pt>
                <c:pt idx="3">
                  <c:v>-0.220184763316574</c:v>
                </c:pt>
                <c:pt idx="4">
                  <c:v>0.00713146280564884</c:v>
                </c:pt>
                <c:pt idx="5">
                  <c:v>0.0539409442815326</c:v>
                </c:pt>
                <c:pt idx="6">
                  <c:v>0.0417111451266496</c:v>
                </c:pt>
                <c:pt idx="7">
                  <c:v>0.0535864546832162</c:v>
                </c:pt>
                <c:pt idx="8">
                  <c:v>0.0013237553271746</c:v>
                </c:pt>
                <c:pt idx="9">
                  <c:v>-0.00639164036551357</c:v>
                </c:pt>
                <c:pt idx="10">
                  <c:v>-0.024659982840723</c:v>
                </c:pt>
                <c:pt idx="11">
                  <c:v>-0.0589883858716553</c:v>
                </c:pt>
              </c:numCache>
            </c:numRef>
          </c:yVal>
        </c:ser>
        <c:ser>
          <c:idx val="1"/>
          <c:order val="1"/>
          <c:tx>
            <c:strRef>
              <c:f>'graphs - raw data'!$D$119</c:f>
              <c:strCache>
                <c:ptCount val="1"/>
                <c:pt idx="0">
                  <c:v>C8</c:v>
                </c:pt>
              </c:strCache>
            </c:strRef>
          </c:tx>
          <c:spPr>
            <a:ln w="28575">
              <a:noFill/>
            </a:ln>
          </c:spPr>
          <c:marker>
            <c:spPr>
              <a:noFill/>
              <a:ln w="19050" cmpd="sng"/>
            </c:spPr>
          </c:marker>
          <c:xVal>
            <c:numRef>
              <c:f>'graphs - raw data'!$B$120:$B$131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data'!$D$120:$D$131</c:f>
              <c:numCache>
                <c:formatCode>General</c:formatCode>
                <c:ptCount val="12"/>
                <c:pt idx="0">
                  <c:v>0.0494944929647611</c:v>
                </c:pt>
                <c:pt idx="1">
                  <c:v>-0.105835679710832</c:v>
                </c:pt>
                <c:pt idx="2">
                  <c:v>0.0600812514635877</c:v>
                </c:pt>
                <c:pt idx="3">
                  <c:v>-0.0714369536397011</c:v>
                </c:pt>
                <c:pt idx="4">
                  <c:v>-0.0164928761099686</c:v>
                </c:pt>
                <c:pt idx="5">
                  <c:v>-0.0863483170173334</c:v>
                </c:pt>
                <c:pt idx="6">
                  <c:v>-0.0072880322027764</c:v>
                </c:pt>
                <c:pt idx="7">
                  <c:v>-0.052991946832519</c:v>
                </c:pt>
                <c:pt idx="8">
                  <c:v>-0.041519765695855</c:v>
                </c:pt>
                <c:pt idx="9">
                  <c:v>-0.073782928476824</c:v>
                </c:pt>
                <c:pt idx="10">
                  <c:v>-0.24181923872686</c:v>
                </c:pt>
                <c:pt idx="11">
                  <c:v>-0.10867167164276</c:v>
                </c:pt>
              </c:numCache>
            </c:numRef>
          </c:yVal>
        </c:ser>
        <c:ser>
          <c:idx val="2"/>
          <c:order val="2"/>
          <c:tx>
            <c:strRef>
              <c:f>'graphs - raw data'!$E$119</c:f>
              <c:strCache>
                <c:ptCount val="1"/>
                <c:pt idx="0">
                  <c:v>C9</c:v>
                </c:pt>
              </c:strCache>
            </c:strRef>
          </c:tx>
          <c:spPr>
            <a:ln w="28575">
              <a:noFill/>
            </a:ln>
          </c:spPr>
          <c:marker>
            <c:spPr>
              <a:noFill/>
              <a:ln w="19050" cmpd="sng"/>
            </c:spPr>
          </c:marker>
          <c:xVal>
            <c:numRef>
              <c:f>'graphs - raw data'!$B$120:$B$131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data'!$E$120:$E$131</c:f>
              <c:numCache>
                <c:formatCode>General</c:formatCode>
                <c:ptCount val="12"/>
                <c:pt idx="0">
                  <c:v>-0.132996525154929</c:v>
                </c:pt>
                <c:pt idx="1">
                  <c:v>0.156529449071215</c:v>
                </c:pt>
                <c:pt idx="2">
                  <c:v>-0.17138487724824</c:v>
                </c:pt>
                <c:pt idx="3">
                  <c:v>0.108825137736053</c:v>
                </c:pt>
                <c:pt idx="4">
                  <c:v>0.00503767740178621</c:v>
                </c:pt>
                <c:pt idx="5">
                  <c:v>-0.0122546708765975</c:v>
                </c:pt>
                <c:pt idx="6">
                  <c:v>-0.258915388677842</c:v>
                </c:pt>
                <c:pt idx="7">
                  <c:v>-0.00310734973206981</c:v>
                </c:pt>
                <c:pt idx="8">
                  <c:v>-0.083721493844255</c:v>
                </c:pt>
                <c:pt idx="9">
                  <c:v>-0.0127919218052193</c:v>
                </c:pt>
                <c:pt idx="10">
                  <c:v>-0.0154938137974158</c:v>
                </c:pt>
                <c:pt idx="11">
                  <c:v>0.00449290773113906</c:v>
                </c:pt>
              </c:numCache>
            </c:numRef>
          </c:yVal>
        </c:ser>
        <c:axId val="617644312"/>
        <c:axId val="617649480"/>
      </c:scatterChart>
      <c:valAx>
        <c:axId val="617644312"/>
        <c:scaling>
          <c:orientation val="minMax"/>
        </c:scaling>
        <c:axPos val="b"/>
        <c:numFmt formatCode="General" sourceLinked="1"/>
        <c:majorTickMark val="none"/>
        <c:tickLblPos val="none"/>
        <c:crossAx val="617649480"/>
        <c:crosses val="autoZero"/>
        <c:crossBetween val="midCat"/>
      </c:valAx>
      <c:valAx>
        <c:axId val="617649480"/>
        <c:scaling>
          <c:orientation val="minMax"/>
        </c:scaling>
        <c:axPos val="l"/>
        <c:majorGridlines>
          <c:spPr>
            <a:ln>
              <a:noFill/>
            </a:ln>
          </c:spPr>
        </c:majorGridlines>
        <c:title>
          <c:tx>
            <c:rich>
              <a:bodyPr/>
              <a:lstStyle/>
              <a:p>
                <a:pPr>
                  <a:defRPr/>
                </a:pPr>
                <a:r>
                  <a:rPr lang="en-US"/>
                  <a:t>Net nitrification (ug N/g dry soil/hr)</a:t>
                </a:r>
              </a:p>
            </c:rich>
          </c:tx>
        </c:title>
        <c:numFmt formatCode="General" sourceLinked="1"/>
        <c:tickLblPos val="nextTo"/>
        <c:crossAx val="617644312"/>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Oa</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data'!$C$135</c:f>
              <c:strCache>
                <c:ptCount val="1"/>
                <c:pt idx="0">
                  <c:v>C7</c:v>
                </c:pt>
              </c:strCache>
            </c:strRef>
          </c:tx>
          <c:spPr>
            <a:ln w="28575">
              <a:noFill/>
            </a:ln>
          </c:spPr>
          <c:marker>
            <c:spPr>
              <a:noFill/>
              <a:ln w="19050" cmpd="sng"/>
            </c:spPr>
          </c:marker>
          <c:xVal>
            <c:numRef>
              <c:f>'graphs - raw data'!$B$136:$B$147</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data'!$C$136:$C$147</c:f>
              <c:numCache>
                <c:formatCode>General</c:formatCode>
                <c:ptCount val="12"/>
                <c:pt idx="0">
                  <c:v>-0.0489663687540332</c:v>
                </c:pt>
                <c:pt idx="1">
                  <c:v>-0.0132717974775409</c:v>
                </c:pt>
                <c:pt idx="2">
                  <c:v>-0.00778518110328393</c:v>
                </c:pt>
                <c:pt idx="3">
                  <c:v>-0.0184644409897483</c:v>
                </c:pt>
                <c:pt idx="4">
                  <c:v>0.016627196800161</c:v>
                </c:pt>
                <c:pt idx="5">
                  <c:v>0.0212469842465719</c:v>
                </c:pt>
                <c:pt idx="6">
                  <c:v>0.00471248808453153</c:v>
                </c:pt>
                <c:pt idx="7">
                  <c:v>0.00515896999969524</c:v>
                </c:pt>
                <c:pt idx="8">
                  <c:v>-0.00702877964699798</c:v>
                </c:pt>
                <c:pt idx="9">
                  <c:v>-0.0028580925228676</c:v>
                </c:pt>
                <c:pt idx="10">
                  <c:v>-3.65042930919469E-5</c:v>
                </c:pt>
                <c:pt idx="11">
                  <c:v>0.0146470061660181</c:v>
                </c:pt>
              </c:numCache>
            </c:numRef>
          </c:yVal>
        </c:ser>
        <c:ser>
          <c:idx val="1"/>
          <c:order val="1"/>
          <c:tx>
            <c:strRef>
              <c:f>'graphs - raw data'!$D$135</c:f>
              <c:strCache>
                <c:ptCount val="1"/>
                <c:pt idx="0">
                  <c:v>C8</c:v>
                </c:pt>
              </c:strCache>
            </c:strRef>
          </c:tx>
          <c:spPr>
            <a:ln w="28575">
              <a:noFill/>
            </a:ln>
          </c:spPr>
          <c:marker>
            <c:spPr>
              <a:noFill/>
              <a:ln w="19050" cmpd="sng"/>
            </c:spPr>
          </c:marker>
          <c:xVal>
            <c:numRef>
              <c:f>'graphs - raw data'!$B$136:$B$147</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data'!$D$136:$D$147</c:f>
              <c:numCache>
                <c:formatCode>General</c:formatCode>
                <c:ptCount val="12"/>
                <c:pt idx="0">
                  <c:v>0.0254884365358594</c:v>
                </c:pt>
                <c:pt idx="1">
                  <c:v>0.0026408677814082</c:v>
                </c:pt>
                <c:pt idx="2">
                  <c:v>-0.00581664313925697</c:v>
                </c:pt>
                <c:pt idx="3">
                  <c:v>-0.0121130947139052</c:v>
                </c:pt>
                <c:pt idx="4">
                  <c:v>-0.00390193533147402</c:v>
                </c:pt>
                <c:pt idx="5">
                  <c:v>-0.0246951884118638</c:v>
                </c:pt>
                <c:pt idx="6">
                  <c:v>-0.00265344442257035</c:v>
                </c:pt>
                <c:pt idx="7">
                  <c:v>0.00339508988853625</c:v>
                </c:pt>
                <c:pt idx="8">
                  <c:v>0.107568366531534</c:v>
                </c:pt>
                <c:pt idx="9">
                  <c:v>0.0846647863848852</c:v>
                </c:pt>
                <c:pt idx="10">
                  <c:v>0.000448357784753972</c:v>
                </c:pt>
                <c:pt idx="11">
                  <c:v>-0.00266721150090235</c:v>
                </c:pt>
              </c:numCache>
            </c:numRef>
          </c:yVal>
        </c:ser>
        <c:ser>
          <c:idx val="2"/>
          <c:order val="2"/>
          <c:tx>
            <c:strRef>
              <c:f>'graphs - raw data'!$E$135</c:f>
              <c:strCache>
                <c:ptCount val="1"/>
                <c:pt idx="0">
                  <c:v>C9</c:v>
                </c:pt>
              </c:strCache>
            </c:strRef>
          </c:tx>
          <c:spPr>
            <a:ln w="28575">
              <a:noFill/>
            </a:ln>
          </c:spPr>
          <c:marker>
            <c:spPr>
              <a:noFill/>
              <a:ln w="19050" cmpd="sng"/>
            </c:spPr>
          </c:marker>
          <c:xVal>
            <c:numRef>
              <c:f>'graphs - raw data'!$B$136:$B$147</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data'!$E$136:$E$147</c:f>
              <c:numCache>
                <c:formatCode>General</c:formatCode>
                <c:ptCount val="12"/>
                <c:pt idx="0">
                  <c:v>-0.0086271060251565</c:v>
                </c:pt>
                <c:pt idx="1">
                  <c:v>0.017303844865599</c:v>
                </c:pt>
                <c:pt idx="2">
                  <c:v>0.0282386609804773</c:v>
                </c:pt>
                <c:pt idx="3">
                  <c:v>0.0153005275587496</c:v>
                </c:pt>
                <c:pt idx="4">
                  <c:v>0.0417151425696502</c:v>
                </c:pt>
                <c:pt idx="5">
                  <c:v>0.0466443863525023</c:v>
                </c:pt>
                <c:pt idx="6">
                  <c:v>0.0208246270190151</c:v>
                </c:pt>
                <c:pt idx="7">
                  <c:v>0.0273182048904877</c:v>
                </c:pt>
                <c:pt idx="8">
                  <c:v>-0.083305211575411</c:v>
                </c:pt>
                <c:pt idx="9">
                  <c:v>0.0162323704984082</c:v>
                </c:pt>
                <c:pt idx="10">
                  <c:v>-0.00373731633610231</c:v>
                </c:pt>
                <c:pt idx="11">
                  <c:v>0.0339887418695513</c:v>
                </c:pt>
              </c:numCache>
            </c:numRef>
          </c:yVal>
        </c:ser>
        <c:axId val="617697064"/>
        <c:axId val="617702264"/>
      </c:scatterChart>
      <c:valAx>
        <c:axId val="617697064"/>
        <c:scaling>
          <c:orientation val="minMax"/>
        </c:scaling>
        <c:axPos val="b"/>
        <c:numFmt formatCode="General" sourceLinked="1"/>
        <c:majorTickMark val="none"/>
        <c:tickLblPos val="none"/>
        <c:crossAx val="617702264"/>
        <c:crosses val="autoZero"/>
        <c:crossBetween val="midCat"/>
      </c:valAx>
      <c:valAx>
        <c:axId val="617702264"/>
        <c:scaling>
          <c:orientation val="minMax"/>
        </c:scaling>
        <c:axPos val="l"/>
        <c:majorGridlines>
          <c:spPr>
            <a:ln>
              <a:noFill/>
            </a:ln>
          </c:spPr>
        </c:majorGridlines>
        <c:title>
          <c:tx>
            <c:rich>
              <a:bodyPr/>
              <a:lstStyle/>
              <a:p>
                <a:pPr>
                  <a:defRPr/>
                </a:pPr>
                <a:r>
                  <a:rPr lang="en-US"/>
                  <a:t>Net nitrification (ug N/g dry soil/hr)</a:t>
                </a:r>
              </a:p>
            </c:rich>
          </c:tx>
        </c:title>
        <c:numFmt formatCode="General" sourceLinked="1"/>
        <c:tickLblPos val="nextTo"/>
        <c:crossAx val="617697064"/>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B</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data'!$C$150</c:f>
              <c:strCache>
                <c:ptCount val="1"/>
                <c:pt idx="0">
                  <c:v>C7</c:v>
                </c:pt>
              </c:strCache>
            </c:strRef>
          </c:tx>
          <c:spPr>
            <a:ln w="28575">
              <a:noFill/>
            </a:ln>
          </c:spPr>
          <c:marker>
            <c:spPr>
              <a:noFill/>
              <a:ln w="19050" cmpd="sng"/>
            </c:spPr>
          </c:marker>
          <c:xVal>
            <c:numRef>
              <c:f>'graphs - raw data'!$B$151:$B$162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data'!$C$151:$C$162</c:f>
              <c:numCache>
                <c:formatCode>General</c:formatCode>
                <c:ptCount val="12"/>
                <c:pt idx="0">
                  <c:v>-0.0048954148705626</c:v>
                </c:pt>
                <c:pt idx="1">
                  <c:v>-0.00243335114248636</c:v>
                </c:pt>
                <c:pt idx="2">
                  <c:v>0.00146762090533381</c:v>
                </c:pt>
                <c:pt idx="3">
                  <c:v>-0.00233508917717436</c:v>
                </c:pt>
                <c:pt idx="4">
                  <c:v>0.000414213445809632</c:v>
                </c:pt>
                <c:pt idx="5">
                  <c:v>0.000161754256955084</c:v>
                </c:pt>
                <c:pt idx="6">
                  <c:v>0.00131576031748909</c:v>
                </c:pt>
                <c:pt idx="7">
                  <c:v>0.000761296713419766</c:v>
                </c:pt>
                <c:pt idx="8">
                  <c:v>0.000402882956853202</c:v>
                </c:pt>
                <c:pt idx="9">
                  <c:v>0.00192873415515402</c:v>
                </c:pt>
                <c:pt idx="10">
                  <c:v>0.00283653131941703</c:v>
                </c:pt>
                <c:pt idx="11">
                  <c:v>-0.000233494853274289</c:v>
                </c:pt>
              </c:numCache>
            </c:numRef>
          </c:yVal>
        </c:ser>
        <c:ser>
          <c:idx val="1"/>
          <c:order val="1"/>
          <c:tx>
            <c:strRef>
              <c:f>'graphs - raw data'!$D$150</c:f>
              <c:strCache>
                <c:ptCount val="1"/>
                <c:pt idx="0">
                  <c:v>C8</c:v>
                </c:pt>
              </c:strCache>
            </c:strRef>
          </c:tx>
          <c:spPr>
            <a:ln w="28575">
              <a:noFill/>
            </a:ln>
          </c:spPr>
          <c:marker>
            <c:spPr>
              <a:noFill/>
              <a:ln w="19050" cmpd="sng"/>
            </c:spPr>
          </c:marker>
          <c:xVal>
            <c:numRef>
              <c:f>'graphs - raw data'!$B$151:$B$162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data'!$D$151:$D$162</c:f>
              <c:numCache>
                <c:formatCode>General</c:formatCode>
                <c:ptCount val="12"/>
                <c:pt idx="0">
                  <c:v>-0.00246370226304319</c:v>
                </c:pt>
                <c:pt idx="1">
                  <c:v>-0.00329380427495163</c:v>
                </c:pt>
                <c:pt idx="2">
                  <c:v>0.0</c:v>
                </c:pt>
                <c:pt idx="3">
                  <c:v>0.000716440201838905</c:v>
                </c:pt>
                <c:pt idx="4">
                  <c:v>0.000863404895428241</c:v>
                </c:pt>
                <c:pt idx="5">
                  <c:v>-0.000109538844499493</c:v>
                </c:pt>
                <c:pt idx="6">
                  <c:v>0.00239684428905783</c:v>
                </c:pt>
                <c:pt idx="7">
                  <c:v>0.000178074570358808</c:v>
                </c:pt>
                <c:pt idx="8">
                  <c:v>0.000510803374593348</c:v>
                </c:pt>
                <c:pt idx="9">
                  <c:v>-0.000286549696727245</c:v>
                </c:pt>
                <c:pt idx="10">
                  <c:v>-0.000462941498972668</c:v>
                </c:pt>
                <c:pt idx="11">
                  <c:v>-0.00149655495314459</c:v>
                </c:pt>
              </c:numCache>
            </c:numRef>
          </c:yVal>
        </c:ser>
        <c:ser>
          <c:idx val="2"/>
          <c:order val="2"/>
          <c:tx>
            <c:strRef>
              <c:f>'graphs - raw data'!$E$150</c:f>
              <c:strCache>
                <c:ptCount val="1"/>
                <c:pt idx="0">
                  <c:v>C9</c:v>
                </c:pt>
              </c:strCache>
            </c:strRef>
          </c:tx>
          <c:spPr>
            <a:ln w="28575">
              <a:noFill/>
            </a:ln>
          </c:spPr>
          <c:marker>
            <c:spPr>
              <a:noFill/>
              <a:ln w="19050" cmpd="sng"/>
            </c:spPr>
          </c:marker>
          <c:xVal>
            <c:numRef>
              <c:f>'graphs - raw data'!$B$151:$B$162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data'!$E$151:$E$162</c:f>
              <c:numCache>
                <c:formatCode>General</c:formatCode>
                <c:ptCount val="12"/>
                <c:pt idx="0">
                  <c:v>0.00581907360239159</c:v>
                </c:pt>
                <c:pt idx="1">
                  <c:v>0.00692130414611425</c:v>
                </c:pt>
                <c:pt idx="2">
                  <c:v>0.00248699746371757</c:v>
                </c:pt>
                <c:pt idx="3">
                  <c:v>0.00344014844392202</c:v>
                </c:pt>
                <c:pt idx="4">
                  <c:v>0.00578852862114373</c:v>
                </c:pt>
                <c:pt idx="5">
                  <c:v>0.0154051140870588</c:v>
                </c:pt>
                <c:pt idx="6">
                  <c:v>0.00597787064461269</c:v>
                </c:pt>
                <c:pt idx="7">
                  <c:v>0.00825865293669921</c:v>
                </c:pt>
                <c:pt idx="8">
                  <c:v>0.00767777520287005</c:v>
                </c:pt>
                <c:pt idx="9">
                  <c:v>0.00752682791926379</c:v>
                </c:pt>
                <c:pt idx="10">
                  <c:v>0.00914796877436701</c:v>
                </c:pt>
                <c:pt idx="11">
                  <c:v>0.00443136345465172</c:v>
                </c:pt>
              </c:numCache>
            </c:numRef>
          </c:yVal>
        </c:ser>
        <c:axId val="617752360"/>
        <c:axId val="617757560"/>
      </c:scatterChart>
      <c:valAx>
        <c:axId val="617752360"/>
        <c:scaling>
          <c:orientation val="minMax"/>
        </c:scaling>
        <c:axPos val="b"/>
        <c:numFmt formatCode="General" sourceLinked="1"/>
        <c:majorTickMark val="none"/>
        <c:tickLblPos val="none"/>
        <c:crossAx val="617757560"/>
        <c:crosses val="autoZero"/>
        <c:crossBetween val="midCat"/>
      </c:valAx>
      <c:valAx>
        <c:axId val="617757560"/>
        <c:scaling>
          <c:orientation val="minMax"/>
        </c:scaling>
        <c:axPos val="l"/>
        <c:majorGridlines>
          <c:spPr>
            <a:ln>
              <a:noFill/>
            </a:ln>
          </c:spPr>
        </c:majorGridlines>
        <c:title>
          <c:tx>
            <c:rich>
              <a:bodyPr/>
              <a:lstStyle/>
              <a:p>
                <a:pPr>
                  <a:defRPr/>
                </a:pPr>
                <a:r>
                  <a:rPr lang="en-US"/>
                  <a:t>Net nitrification (ug N/g dry soil/hr)</a:t>
                </a:r>
              </a:p>
            </c:rich>
          </c:tx>
        </c:title>
        <c:numFmt formatCode="General" sourceLinked="1"/>
        <c:tickLblPos val="nextTo"/>
        <c:crossAx val="617752360"/>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Oe</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data'!$I$119</c:f>
              <c:strCache>
                <c:ptCount val="1"/>
                <c:pt idx="0">
                  <c:v>C7</c:v>
                </c:pt>
              </c:strCache>
            </c:strRef>
          </c:tx>
          <c:spPr>
            <a:ln w="28575">
              <a:noFill/>
            </a:ln>
          </c:spPr>
          <c:marker>
            <c:spPr>
              <a:noFill/>
              <a:ln w="19050" cmpd="sng"/>
            </c:spPr>
          </c:marker>
          <c:xVal>
            <c:numRef>
              <c:f>'graphs - raw data'!$H$120:$H$131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data'!$I$120:$I$131</c:f>
              <c:numCache>
                <c:formatCode>General</c:formatCode>
                <c:ptCount val="12"/>
                <c:pt idx="0">
                  <c:v>0.152836097951428</c:v>
                </c:pt>
                <c:pt idx="1">
                  <c:v>-0.00242059871049586</c:v>
                </c:pt>
                <c:pt idx="2">
                  <c:v>0.235164343313705</c:v>
                </c:pt>
                <c:pt idx="3">
                  <c:v>0.527653308508715</c:v>
                </c:pt>
                <c:pt idx="4">
                  <c:v>0.291700834983383</c:v>
                </c:pt>
                <c:pt idx="5">
                  <c:v>0.97454696179005</c:v>
                </c:pt>
                <c:pt idx="6">
                  <c:v>0.50772760256179</c:v>
                </c:pt>
                <c:pt idx="7">
                  <c:v>0.6891949233288</c:v>
                </c:pt>
                <c:pt idx="8">
                  <c:v>0.249850305864862</c:v>
                </c:pt>
                <c:pt idx="9">
                  <c:v>0.302069544141829</c:v>
                </c:pt>
                <c:pt idx="10">
                  <c:v>0.282560387156297</c:v>
                </c:pt>
                <c:pt idx="11">
                  <c:v>0.221214923722849</c:v>
                </c:pt>
              </c:numCache>
            </c:numRef>
          </c:yVal>
        </c:ser>
        <c:ser>
          <c:idx val="1"/>
          <c:order val="1"/>
          <c:tx>
            <c:strRef>
              <c:f>'graphs - raw data'!$J$119</c:f>
              <c:strCache>
                <c:ptCount val="1"/>
                <c:pt idx="0">
                  <c:v>C8</c:v>
                </c:pt>
              </c:strCache>
            </c:strRef>
          </c:tx>
          <c:spPr>
            <a:ln w="28575">
              <a:noFill/>
            </a:ln>
          </c:spPr>
          <c:marker>
            <c:spPr>
              <a:noFill/>
              <a:ln w="19050" cmpd="sng"/>
            </c:spPr>
          </c:marker>
          <c:xVal>
            <c:numRef>
              <c:f>'graphs - raw data'!$H$120:$H$131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data'!$J$120:$J$131</c:f>
              <c:numCache>
                <c:formatCode>General</c:formatCode>
                <c:ptCount val="12"/>
                <c:pt idx="0">
                  <c:v>0.203735055264697</c:v>
                </c:pt>
                <c:pt idx="1">
                  <c:v>-0.0630760694947429</c:v>
                </c:pt>
                <c:pt idx="2">
                  <c:v>0.349901089003319</c:v>
                </c:pt>
                <c:pt idx="3">
                  <c:v>0.383384170284426</c:v>
                </c:pt>
                <c:pt idx="4">
                  <c:v>0.28564253776035</c:v>
                </c:pt>
                <c:pt idx="5">
                  <c:v>0.0499096967163014</c:v>
                </c:pt>
                <c:pt idx="6">
                  <c:v>0.0720342192572559</c:v>
                </c:pt>
                <c:pt idx="7">
                  <c:v>0.616361249524879</c:v>
                </c:pt>
                <c:pt idx="8">
                  <c:v>0.0339009612321033</c:v>
                </c:pt>
                <c:pt idx="9">
                  <c:v>0.0630043248342834</c:v>
                </c:pt>
                <c:pt idx="10">
                  <c:v>-0.103487305928095</c:v>
                </c:pt>
                <c:pt idx="11">
                  <c:v>0.273227848503874</c:v>
                </c:pt>
              </c:numCache>
            </c:numRef>
          </c:yVal>
        </c:ser>
        <c:ser>
          <c:idx val="2"/>
          <c:order val="2"/>
          <c:tx>
            <c:strRef>
              <c:f>'graphs - raw data'!$K$119</c:f>
              <c:strCache>
                <c:ptCount val="1"/>
                <c:pt idx="0">
                  <c:v>C9</c:v>
                </c:pt>
              </c:strCache>
            </c:strRef>
          </c:tx>
          <c:spPr>
            <a:ln w="28575">
              <a:noFill/>
            </a:ln>
          </c:spPr>
          <c:marker>
            <c:spPr>
              <a:noFill/>
              <a:ln w="19050" cmpd="sng"/>
            </c:spPr>
          </c:marker>
          <c:xVal>
            <c:numRef>
              <c:f>'graphs - raw data'!$H$120:$H$131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data'!$K$120:$K$131</c:f>
              <c:numCache>
                <c:formatCode>General</c:formatCode>
                <c:ptCount val="12"/>
                <c:pt idx="0">
                  <c:v>0.204454366113002</c:v>
                </c:pt>
                <c:pt idx="1">
                  <c:v>1.046449485592923</c:v>
                </c:pt>
                <c:pt idx="2">
                  <c:v>0.226735840379122</c:v>
                </c:pt>
                <c:pt idx="3">
                  <c:v>0.581859301408763</c:v>
                </c:pt>
                <c:pt idx="4">
                  <c:v>0.977460832761799</c:v>
                </c:pt>
                <c:pt idx="5">
                  <c:v>0.419679351205536</c:v>
                </c:pt>
                <c:pt idx="6">
                  <c:v>0.0186616100000859</c:v>
                </c:pt>
                <c:pt idx="7">
                  <c:v>0.548008315725887</c:v>
                </c:pt>
                <c:pt idx="8">
                  <c:v>-0.0168385715676928</c:v>
                </c:pt>
                <c:pt idx="9">
                  <c:v>0.563176523516193</c:v>
                </c:pt>
                <c:pt idx="10">
                  <c:v>0.471474534346191</c:v>
                </c:pt>
                <c:pt idx="11">
                  <c:v>0.474437779855942</c:v>
                </c:pt>
              </c:numCache>
            </c:numRef>
          </c:yVal>
        </c:ser>
        <c:axId val="617807448"/>
        <c:axId val="617812648"/>
      </c:scatterChart>
      <c:valAx>
        <c:axId val="617807448"/>
        <c:scaling>
          <c:orientation val="minMax"/>
        </c:scaling>
        <c:axPos val="b"/>
        <c:numFmt formatCode="General" sourceLinked="1"/>
        <c:majorTickMark val="none"/>
        <c:tickLblPos val="none"/>
        <c:crossAx val="617812648"/>
        <c:crosses val="autoZero"/>
        <c:crossBetween val="midCat"/>
      </c:valAx>
      <c:valAx>
        <c:axId val="617812648"/>
        <c:scaling>
          <c:orientation val="minMax"/>
        </c:scaling>
        <c:axPos val="l"/>
        <c:majorGridlines>
          <c:spPr>
            <a:ln>
              <a:noFill/>
            </a:ln>
          </c:spPr>
        </c:majorGridlines>
        <c:title>
          <c:tx>
            <c:rich>
              <a:bodyPr/>
              <a:lstStyle/>
              <a:p>
                <a:pPr>
                  <a:defRPr/>
                </a:pPr>
                <a:r>
                  <a:rPr lang="en-US"/>
                  <a:t>Net Nmin (ug N/g dry soil/hr)</a:t>
                </a:r>
              </a:p>
            </c:rich>
          </c:tx>
        </c:title>
        <c:numFmt formatCode="General" sourceLinked="1"/>
        <c:tickLblPos val="nextTo"/>
        <c:crossAx val="617807448"/>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Oa</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data'!$I$135</c:f>
              <c:strCache>
                <c:ptCount val="1"/>
                <c:pt idx="0">
                  <c:v>C7</c:v>
                </c:pt>
              </c:strCache>
            </c:strRef>
          </c:tx>
          <c:spPr>
            <a:ln w="28575">
              <a:noFill/>
            </a:ln>
          </c:spPr>
          <c:marker>
            <c:spPr>
              <a:noFill/>
              <a:ln w="19050" cmpd="sng"/>
            </c:spPr>
          </c:marker>
          <c:xVal>
            <c:numRef>
              <c:f>'graphs - raw data'!$H$136:$H$147</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data'!$I$136:$I$147</c:f>
              <c:numCache>
                <c:formatCode>General</c:formatCode>
                <c:ptCount val="12"/>
                <c:pt idx="0">
                  <c:v>0.0068091908408562</c:v>
                </c:pt>
                <c:pt idx="1">
                  <c:v>0.133921172289399</c:v>
                </c:pt>
                <c:pt idx="2">
                  <c:v>0.117021460848642</c:v>
                </c:pt>
                <c:pt idx="3">
                  <c:v>0.220623882944822</c:v>
                </c:pt>
                <c:pt idx="4">
                  <c:v>0.131026508405436</c:v>
                </c:pt>
                <c:pt idx="5">
                  <c:v>0.222246691627947</c:v>
                </c:pt>
                <c:pt idx="6">
                  <c:v>0.160056371788958</c:v>
                </c:pt>
                <c:pt idx="7">
                  <c:v>0.376224805894531</c:v>
                </c:pt>
                <c:pt idx="8">
                  <c:v>0.0231879221216967</c:v>
                </c:pt>
                <c:pt idx="9">
                  <c:v>0.074806031065243</c:v>
                </c:pt>
                <c:pt idx="10">
                  <c:v>0.0775074535071849</c:v>
                </c:pt>
                <c:pt idx="11">
                  <c:v>0.117473077656668</c:v>
                </c:pt>
              </c:numCache>
            </c:numRef>
          </c:yVal>
        </c:ser>
        <c:ser>
          <c:idx val="1"/>
          <c:order val="1"/>
          <c:tx>
            <c:strRef>
              <c:f>'graphs - raw data'!$J$135</c:f>
              <c:strCache>
                <c:ptCount val="1"/>
                <c:pt idx="0">
                  <c:v>C8</c:v>
                </c:pt>
              </c:strCache>
            </c:strRef>
          </c:tx>
          <c:spPr>
            <a:ln w="28575">
              <a:noFill/>
            </a:ln>
          </c:spPr>
          <c:marker>
            <c:spPr>
              <a:noFill/>
              <a:ln w="19050" cmpd="sng"/>
            </c:spPr>
          </c:marker>
          <c:xVal>
            <c:numRef>
              <c:f>'graphs - raw data'!$H$136:$H$147</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data'!$J$136:$J$147</c:f>
              <c:numCache>
                <c:formatCode>General</c:formatCode>
                <c:ptCount val="12"/>
                <c:pt idx="0">
                  <c:v>0.0909451484698313</c:v>
                </c:pt>
                <c:pt idx="1">
                  <c:v>0.167937091585801</c:v>
                </c:pt>
                <c:pt idx="2">
                  <c:v>0.0228645277682544</c:v>
                </c:pt>
                <c:pt idx="3">
                  <c:v>0.0517825924005993</c:v>
                </c:pt>
                <c:pt idx="4">
                  <c:v>0.0593536230280555</c:v>
                </c:pt>
                <c:pt idx="5">
                  <c:v>0.0501179237464628</c:v>
                </c:pt>
                <c:pt idx="6">
                  <c:v>0.0633267753044974</c:v>
                </c:pt>
                <c:pt idx="7">
                  <c:v>0.289887633317374</c:v>
                </c:pt>
                <c:pt idx="8">
                  <c:v>0.23145395776318</c:v>
                </c:pt>
                <c:pt idx="9">
                  <c:v>0.165117454483255</c:v>
                </c:pt>
                <c:pt idx="10">
                  <c:v>0.0487478375955038</c:v>
                </c:pt>
                <c:pt idx="11">
                  <c:v>0.0594807081201402</c:v>
                </c:pt>
              </c:numCache>
            </c:numRef>
          </c:yVal>
        </c:ser>
        <c:ser>
          <c:idx val="2"/>
          <c:order val="2"/>
          <c:tx>
            <c:strRef>
              <c:f>'graphs - raw data'!$K$135</c:f>
              <c:strCache>
                <c:ptCount val="1"/>
                <c:pt idx="0">
                  <c:v>C9</c:v>
                </c:pt>
              </c:strCache>
            </c:strRef>
          </c:tx>
          <c:spPr>
            <a:ln w="28575">
              <a:noFill/>
            </a:ln>
          </c:spPr>
          <c:marker>
            <c:spPr>
              <a:noFill/>
              <a:ln w="19050" cmpd="sng"/>
            </c:spPr>
          </c:marker>
          <c:xVal>
            <c:numRef>
              <c:f>'graphs - raw data'!$H$136:$H$147</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data'!$K$136:$K$147</c:f>
              <c:numCache>
                <c:formatCode>General</c:formatCode>
                <c:ptCount val="12"/>
                <c:pt idx="0">
                  <c:v>0.247175244034221</c:v>
                </c:pt>
                <c:pt idx="2">
                  <c:v>0.266664300940872</c:v>
                </c:pt>
                <c:pt idx="3">
                  <c:v>0.209581228650402</c:v>
                </c:pt>
                <c:pt idx="4">
                  <c:v>0.363083784995825</c:v>
                </c:pt>
                <c:pt idx="5">
                  <c:v>0.171283184488745</c:v>
                </c:pt>
                <c:pt idx="6">
                  <c:v>0.265425603434416</c:v>
                </c:pt>
                <c:pt idx="7">
                  <c:v>0.244492219293463</c:v>
                </c:pt>
                <c:pt idx="8">
                  <c:v>0.408783273159529</c:v>
                </c:pt>
                <c:pt idx="9">
                  <c:v>0.140928595647701</c:v>
                </c:pt>
                <c:pt idx="10">
                  <c:v>0.21434636881537</c:v>
                </c:pt>
                <c:pt idx="11">
                  <c:v>0.29442676292991</c:v>
                </c:pt>
              </c:numCache>
            </c:numRef>
          </c:yVal>
        </c:ser>
        <c:ser>
          <c:idx val="3"/>
          <c:order val="3"/>
          <c:tx>
            <c:v>C9 outlier</c:v>
          </c:tx>
          <c:spPr>
            <a:ln w="28575">
              <a:noFill/>
            </a:ln>
          </c:spPr>
          <c:marker>
            <c:symbol val="circle"/>
            <c:size val="7"/>
            <c:spPr>
              <a:solidFill>
                <a:schemeClr val="accent6"/>
              </a:solidFill>
              <a:ln>
                <a:solidFill>
                  <a:schemeClr val="accent6"/>
                </a:solidFill>
              </a:ln>
            </c:spPr>
          </c:marker>
          <c:yVal>
            <c:numRef>
              <c:f>'graphs - raw data'!$K$148</c:f>
              <c:numCache>
                <c:formatCode>General</c:formatCode>
                <c:ptCount val="1"/>
                <c:pt idx="0">
                  <c:v>-0.0378980419979473</c:v>
                </c:pt>
              </c:numCache>
            </c:numRef>
          </c:yVal>
        </c:ser>
        <c:axId val="617875512"/>
        <c:axId val="617880424"/>
      </c:scatterChart>
      <c:valAx>
        <c:axId val="617875512"/>
        <c:scaling>
          <c:orientation val="minMax"/>
        </c:scaling>
        <c:axPos val="b"/>
        <c:numFmt formatCode="General" sourceLinked="1"/>
        <c:majorTickMark val="none"/>
        <c:tickLblPos val="none"/>
        <c:crossAx val="617880424"/>
        <c:crosses val="autoZero"/>
        <c:crossBetween val="midCat"/>
      </c:valAx>
      <c:valAx>
        <c:axId val="617880424"/>
        <c:scaling>
          <c:orientation val="minMax"/>
        </c:scaling>
        <c:axPos val="l"/>
        <c:majorGridlines>
          <c:spPr>
            <a:ln>
              <a:noFill/>
            </a:ln>
          </c:spPr>
        </c:majorGridlines>
        <c:title>
          <c:tx>
            <c:rich>
              <a:bodyPr/>
              <a:lstStyle/>
              <a:p>
                <a:pPr>
                  <a:defRPr/>
                </a:pPr>
                <a:r>
                  <a:rPr lang="en-US"/>
                  <a:t>Net Nmin (ug N/g dry soil/hr)</a:t>
                </a:r>
              </a:p>
            </c:rich>
          </c:tx>
        </c:title>
        <c:numFmt formatCode="General" sourceLinked="1"/>
        <c:tickLblPos val="nextTo"/>
        <c:crossAx val="617875512"/>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B</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data'!$I$150</c:f>
              <c:strCache>
                <c:ptCount val="1"/>
                <c:pt idx="0">
                  <c:v>C7</c:v>
                </c:pt>
              </c:strCache>
            </c:strRef>
          </c:tx>
          <c:spPr>
            <a:ln w="28575">
              <a:noFill/>
            </a:ln>
          </c:spPr>
          <c:marker>
            <c:spPr>
              <a:noFill/>
              <a:ln w="19050" cmpd="sng"/>
            </c:spPr>
          </c:marker>
          <c:xVal>
            <c:numRef>
              <c:f>'graphs - raw data'!$H$151:$H$162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data'!$I$151:$I$162</c:f>
              <c:numCache>
                <c:formatCode>General</c:formatCode>
                <c:ptCount val="12"/>
                <c:pt idx="0">
                  <c:v>0.00910331512367357</c:v>
                </c:pt>
                <c:pt idx="1">
                  <c:v>0.0149736978273659</c:v>
                </c:pt>
                <c:pt idx="2">
                  <c:v>0.0184252443838731</c:v>
                </c:pt>
                <c:pt idx="3">
                  <c:v>0.0324728712522643</c:v>
                </c:pt>
                <c:pt idx="4">
                  <c:v>0.0172971324350303</c:v>
                </c:pt>
                <c:pt idx="5">
                  <c:v>0.0150994027543849</c:v>
                </c:pt>
                <c:pt idx="6">
                  <c:v>0.0302173624176002</c:v>
                </c:pt>
                <c:pt idx="7">
                  <c:v>0.0205348253894515</c:v>
                </c:pt>
                <c:pt idx="8">
                  <c:v>0.014737703709253</c:v>
                </c:pt>
                <c:pt idx="9">
                  <c:v>0.0261621441408562</c:v>
                </c:pt>
                <c:pt idx="10">
                  <c:v>0.0218100940539054</c:v>
                </c:pt>
                <c:pt idx="11">
                  <c:v>0.0135101920759817</c:v>
                </c:pt>
              </c:numCache>
            </c:numRef>
          </c:yVal>
        </c:ser>
        <c:ser>
          <c:idx val="1"/>
          <c:order val="1"/>
          <c:tx>
            <c:strRef>
              <c:f>'graphs - raw data'!$J$150</c:f>
              <c:strCache>
                <c:ptCount val="1"/>
                <c:pt idx="0">
                  <c:v>C8</c:v>
                </c:pt>
              </c:strCache>
            </c:strRef>
          </c:tx>
          <c:spPr>
            <a:ln w="28575">
              <a:noFill/>
            </a:ln>
          </c:spPr>
          <c:marker>
            <c:spPr>
              <a:noFill/>
              <a:ln w="19050" cmpd="sng"/>
            </c:spPr>
          </c:marker>
          <c:xVal>
            <c:numRef>
              <c:f>'graphs - raw data'!$H$151:$H$162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data'!$J$151:$J$162</c:f>
              <c:numCache>
                <c:formatCode>General</c:formatCode>
                <c:ptCount val="12"/>
                <c:pt idx="0">
                  <c:v>0.0042014540546933</c:v>
                </c:pt>
                <c:pt idx="1">
                  <c:v>0.0017442236957392</c:v>
                </c:pt>
                <c:pt idx="2">
                  <c:v>0.0112793523333905</c:v>
                </c:pt>
                <c:pt idx="3">
                  <c:v>0.00566981028187338</c:v>
                </c:pt>
                <c:pt idx="4">
                  <c:v>0.0122627501495238</c:v>
                </c:pt>
                <c:pt idx="5">
                  <c:v>0.00757063440055684</c:v>
                </c:pt>
                <c:pt idx="6">
                  <c:v>0.0114559023800888</c:v>
                </c:pt>
                <c:pt idx="7">
                  <c:v>0.0197528402868776</c:v>
                </c:pt>
                <c:pt idx="8">
                  <c:v>0.0419692308049599</c:v>
                </c:pt>
                <c:pt idx="9">
                  <c:v>0.0123633208379748</c:v>
                </c:pt>
                <c:pt idx="10">
                  <c:v>0.0105669761718398</c:v>
                </c:pt>
                <c:pt idx="11">
                  <c:v>0.014866402780569</c:v>
                </c:pt>
              </c:numCache>
            </c:numRef>
          </c:yVal>
        </c:ser>
        <c:ser>
          <c:idx val="2"/>
          <c:order val="2"/>
          <c:tx>
            <c:strRef>
              <c:f>'graphs - raw data'!$K$150</c:f>
              <c:strCache>
                <c:ptCount val="1"/>
                <c:pt idx="0">
                  <c:v>C9</c:v>
                </c:pt>
              </c:strCache>
            </c:strRef>
          </c:tx>
          <c:spPr>
            <a:ln w="28575">
              <a:noFill/>
            </a:ln>
          </c:spPr>
          <c:marker>
            <c:spPr>
              <a:noFill/>
              <a:ln w="19050" cmpd="sng"/>
            </c:spPr>
          </c:marker>
          <c:xVal>
            <c:numRef>
              <c:f>'graphs - raw data'!$H$151:$H$162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data'!$K$151:$K$162</c:f>
              <c:numCache>
                <c:formatCode>General</c:formatCode>
                <c:ptCount val="12"/>
                <c:pt idx="0">
                  <c:v>0.0221006018218224</c:v>
                </c:pt>
                <c:pt idx="1">
                  <c:v>0.030895594023735</c:v>
                </c:pt>
                <c:pt idx="2">
                  <c:v>0.0290541399352421</c:v>
                </c:pt>
                <c:pt idx="3">
                  <c:v>0.0206416124358448</c:v>
                </c:pt>
                <c:pt idx="4">
                  <c:v>0.0160276985107926</c:v>
                </c:pt>
                <c:pt idx="5">
                  <c:v>0.0189983080819415</c:v>
                </c:pt>
                <c:pt idx="6">
                  <c:v>0.0179917473173057</c:v>
                </c:pt>
                <c:pt idx="7">
                  <c:v>0.0200817366802963</c:v>
                </c:pt>
                <c:pt idx="8">
                  <c:v>0.0682272799250086</c:v>
                </c:pt>
                <c:pt idx="9">
                  <c:v>0.0321968489277503</c:v>
                </c:pt>
                <c:pt idx="10">
                  <c:v>0.0338649000661789</c:v>
                </c:pt>
                <c:pt idx="11">
                  <c:v>0.014284628353733</c:v>
                </c:pt>
              </c:numCache>
            </c:numRef>
          </c:yVal>
        </c:ser>
        <c:axId val="617921384"/>
        <c:axId val="617926584"/>
      </c:scatterChart>
      <c:valAx>
        <c:axId val="617921384"/>
        <c:scaling>
          <c:orientation val="minMax"/>
        </c:scaling>
        <c:axPos val="b"/>
        <c:numFmt formatCode="General" sourceLinked="1"/>
        <c:majorTickMark val="none"/>
        <c:tickLblPos val="none"/>
        <c:crossAx val="617926584"/>
        <c:crosses val="autoZero"/>
        <c:crossBetween val="midCat"/>
      </c:valAx>
      <c:valAx>
        <c:axId val="617926584"/>
        <c:scaling>
          <c:orientation val="minMax"/>
        </c:scaling>
        <c:axPos val="l"/>
        <c:majorGridlines>
          <c:spPr>
            <a:ln>
              <a:noFill/>
            </a:ln>
          </c:spPr>
        </c:majorGridlines>
        <c:title>
          <c:tx>
            <c:rich>
              <a:bodyPr/>
              <a:lstStyle/>
              <a:p>
                <a:pPr>
                  <a:defRPr/>
                </a:pPr>
                <a:r>
                  <a:rPr lang="en-US"/>
                  <a:t>Net Nmin (ug N/g dry soil/hr)</a:t>
                </a:r>
              </a:p>
            </c:rich>
          </c:tx>
        </c:title>
        <c:numFmt formatCode="General" sourceLinked="1"/>
        <c:tickLblPos val="nextTo"/>
        <c:crossAx val="617921384"/>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Oe</a:t>
            </a:r>
          </a:p>
        </c:rich>
      </c:tx>
      <c:layout>
        <c:manualLayout>
          <c:xMode val="edge"/>
          <c:yMode val="edge"/>
          <c:x val="0.877761592300962"/>
          <c:y val="0.0416666666666667"/>
        </c:manualLayout>
      </c:layout>
    </c:title>
    <c:plotArea>
      <c:layout>
        <c:manualLayout>
          <c:layoutTarget val="inner"/>
          <c:xMode val="edge"/>
          <c:yMode val="edge"/>
          <c:x val="0.140224628171479"/>
          <c:y val="0.0509259259259259"/>
          <c:w val="0.687181321084864"/>
          <c:h val="0.819444444444444"/>
        </c:manualLayout>
      </c:layout>
      <c:scatterChart>
        <c:scatterStyle val="lineMarker"/>
        <c:ser>
          <c:idx val="0"/>
          <c:order val="0"/>
          <c:tx>
            <c:strRef>
              <c:f>'graphs - raw data'!$C$180</c:f>
              <c:strCache>
                <c:ptCount val="1"/>
                <c:pt idx="0">
                  <c:v>C7</c:v>
                </c:pt>
              </c:strCache>
            </c:strRef>
          </c:tx>
          <c:spPr>
            <a:ln w="28575">
              <a:noFill/>
            </a:ln>
          </c:spPr>
          <c:marker>
            <c:spPr>
              <a:noFill/>
              <a:ln w="19050" cmpd="sng"/>
            </c:spPr>
          </c:marker>
          <c:xVal>
            <c:numRef>
              <c:f>'graphs - raw data'!$B$181:$B$192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data'!$C$181:$C$192</c:f>
              <c:numCache>
                <c:formatCode>0.0000</c:formatCode>
                <c:ptCount val="12"/>
                <c:pt idx="0">
                  <c:v>4.01794466403162</c:v>
                </c:pt>
                <c:pt idx="1">
                  <c:v>1.661095890410959</c:v>
                </c:pt>
                <c:pt idx="2">
                  <c:v>1.82223880597015</c:v>
                </c:pt>
                <c:pt idx="3">
                  <c:v>1.043971631205673</c:v>
                </c:pt>
                <c:pt idx="4" formatCode="0.00">
                  <c:v>3.024642857142857</c:v>
                </c:pt>
                <c:pt idx="5" formatCode="0.00">
                  <c:v>3.421812080536912</c:v>
                </c:pt>
                <c:pt idx="6" formatCode="0.00">
                  <c:v>3.279832775919732</c:v>
                </c:pt>
                <c:pt idx="7" formatCode="0.00">
                  <c:v>3.028513853904283</c:v>
                </c:pt>
                <c:pt idx="8" formatCode="0.000000">
                  <c:v>3.665583173996177</c:v>
                </c:pt>
                <c:pt idx="9" formatCode="0.000000">
                  <c:v>3.531328125</c:v>
                </c:pt>
                <c:pt idx="10" formatCode="0.000000">
                  <c:v>3.41017857142857</c:v>
                </c:pt>
                <c:pt idx="11" formatCode="0.000000">
                  <c:v>3.790019083969466</c:v>
                </c:pt>
              </c:numCache>
            </c:numRef>
          </c:yVal>
        </c:ser>
        <c:ser>
          <c:idx val="1"/>
          <c:order val="1"/>
          <c:tx>
            <c:strRef>
              <c:f>'graphs - raw data'!$D$180</c:f>
              <c:strCache>
                <c:ptCount val="1"/>
                <c:pt idx="0">
                  <c:v>C8</c:v>
                </c:pt>
              </c:strCache>
            </c:strRef>
          </c:tx>
          <c:spPr>
            <a:ln w="28575">
              <a:noFill/>
            </a:ln>
          </c:spPr>
          <c:marker>
            <c:spPr>
              <a:noFill/>
              <a:ln w="19050" cmpd="sng"/>
            </c:spPr>
          </c:marker>
          <c:xVal>
            <c:numRef>
              <c:f>'graphs - raw data'!$B$181:$B$192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data'!$D$181:$D$192</c:f>
              <c:numCache>
                <c:formatCode>0.0000</c:formatCode>
                <c:ptCount val="12"/>
                <c:pt idx="0">
                  <c:v>2.485694050991501</c:v>
                </c:pt>
                <c:pt idx="1">
                  <c:v>1.730887096774193</c:v>
                </c:pt>
                <c:pt idx="2">
                  <c:v>4.025354251012146</c:v>
                </c:pt>
                <c:pt idx="3">
                  <c:v>2.163916913946587</c:v>
                </c:pt>
                <c:pt idx="4" formatCode="0.00">
                  <c:v>3.42371212121212</c:v>
                </c:pt>
                <c:pt idx="5" formatCode="0.00">
                  <c:v>3.595024390243903</c:v>
                </c:pt>
                <c:pt idx="6" formatCode="0.00">
                  <c:v>2.973033033033033</c:v>
                </c:pt>
                <c:pt idx="7" formatCode="0.00">
                  <c:v>2.713190954773869</c:v>
                </c:pt>
                <c:pt idx="8" formatCode="0.000000">
                  <c:v>3.675060240963855</c:v>
                </c:pt>
                <c:pt idx="9" formatCode="0.000000">
                  <c:v>3.914893617021276</c:v>
                </c:pt>
                <c:pt idx="10" formatCode="0.000000">
                  <c:v>4.00023622047244</c:v>
                </c:pt>
                <c:pt idx="11" formatCode="0.000000">
                  <c:v>3.736072144288578</c:v>
                </c:pt>
              </c:numCache>
            </c:numRef>
          </c:yVal>
        </c:ser>
        <c:ser>
          <c:idx val="2"/>
          <c:order val="2"/>
          <c:tx>
            <c:strRef>
              <c:f>'graphs - raw data'!$E$180</c:f>
              <c:strCache>
                <c:ptCount val="1"/>
                <c:pt idx="0">
                  <c:v>C9</c:v>
                </c:pt>
              </c:strCache>
            </c:strRef>
          </c:tx>
          <c:spPr>
            <a:ln w="28575">
              <a:noFill/>
            </a:ln>
          </c:spPr>
          <c:marker>
            <c:spPr>
              <a:noFill/>
              <a:ln w="19050" cmpd="sng"/>
            </c:spPr>
          </c:marker>
          <c:xVal>
            <c:numRef>
              <c:f>'graphs - raw data'!$B$181:$B$192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data'!$E$181:$E$192</c:f>
              <c:numCache>
                <c:formatCode>0.0000</c:formatCode>
                <c:ptCount val="12"/>
                <c:pt idx="0">
                  <c:v>1.374241486068112</c:v>
                </c:pt>
                <c:pt idx="1">
                  <c:v>1.854635149023638</c:v>
                </c:pt>
                <c:pt idx="2">
                  <c:v>1.326666666666667</c:v>
                </c:pt>
                <c:pt idx="3">
                  <c:v>1.882568527918781</c:v>
                </c:pt>
                <c:pt idx="4" formatCode="0.00">
                  <c:v>3.08014354066986</c:v>
                </c:pt>
                <c:pt idx="5" formatCode="0.00">
                  <c:v>3.367790055248618</c:v>
                </c:pt>
                <c:pt idx="6" formatCode="0.00">
                  <c:v>2.640405405405405</c:v>
                </c:pt>
                <c:pt idx="7" formatCode="0.00">
                  <c:v>4.16672760511883</c:v>
                </c:pt>
                <c:pt idx="8" formatCode="0.000000">
                  <c:v>3.363255813953487</c:v>
                </c:pt>
                <c:pt idx="9" formatCode="0.000000">
                  <c:v>3.316338582677165</c:v>
                </c:pt>
                <c:pt idx="10" formatCode="0.000000">
                  <c:v>3.8208</c:v>
                </c:pt>
                <c:pt idx="11" formatCode="0.000000">
                  <c:v>4.063268101761251</c:v>
                </c:pt>
              </c:numCache>
            </c:numRef>
          </c:yVal>
        </c:ser>
        <c:axId val="617977352"/>
        <c:axId val="617982632"/>
      </c:scatterChart>
      <c:valAx>
        <c:axId val="617977352"/>
        <c:scaling>
          <c:orientation val="minMax"/>
        </c:scaling>
        <c:axPos val="b"/>
        <c:numFmt formatCode="General" sourceLinked="1"/>
        <c:majorTickMark val="none"/>
        <c:tickLblPos val="none"/>
        <c:crossAx val="617982632"/>
        <c:crosses val="autoZero"/>
        <c:crossBetween val="midCat"/>
      </c:valAx>
      <c:valAx>
        <c:axId val="617982632"/>
        <c:scaling>
          <c:orientation val="minMax"/>
        </c:scaling>
        <c:axPos val="l"/>
        <c:majorGridlines>
          <c:spPr>
            <a:ln>
              <a:noFill/>
            </a:ln>
          </c:spPr>
        </c:majorGridlines>
        <c:title>
          <c:tx>
            <c:rich>
              <a:bodyPr/>
              <a:lstStyle/>
              <a:p>
                <a:pPr>
                  <a:defRPr/>
                </a:pPr>
                <a:r>
                  <a:rPr lang="en-US"/>
                  <a:t>Soil used in T0 incubation (g)</a:t>
                </a:r>
              </a:p>
            </c:rich>
          </c:tx>
        </c:title>
        <c:numFmt formatCode="0.0" sourceLinked="0"/>
        <c:tickLblPos val="nextTo"/>
        <c:crossAx val="617977352"/>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B</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data'!$C$34</c:f>
              <c:strCache>
                <c:ptCount val="1"/>
                <c:pt idx="0">
                  <c:v>C7</c:v>
                </c:pt>
              </c:strCache>
            </c:strRef>
          </c:tx>
          <c:spPr>
            <a:ln w="28575">
              <a:noFill/>
            </a:ln>
          </c:spPr>
          <c:marker>
            <c:spPr>
              <a:noFill/>
              <a:ln w="19050" cmpd="sng"/>
            </c:spPr>
          </c:marker>
          <c:xVal>
            <c:numRef>
              <c:f>'graphs - raw data'!$B$35:$B$46</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data'!$C$35:$C$46</c:f>
              <c:numCache>
                <c:formatCode>General</c:formatCode>
                <c:ptCount val="12"/>
                <c:pt idx="0">
                  <c:v>2.54777739696024</c:v>
                </c:pt>
                <c:pt idx="1">
                  <c:v>1.63035490250009</c:v>
                </c:pt>
                <c:pt idx="2">
                  <c:v>1.82991736785609</c:v>
                </c:pt>
                <c:pt idx="3">
                  <c:v>2.062293720934085</c:v>
                </c:pt>
                <c:pt idx="4">
                  <c:v>1.053098608869773</c:v>
                </c:pt>
                <c:pt idx="5">
                  <c:v>1.301712452352916</c:v>
                </c:pt>
                <c:pt idx="6">
                  <c:v>0.760515444208598</c:v>
                </c:pt>
                <c:pt idx="7">
                  <c:v>0.960204285402785</c:v>
                </c:pt>
                <c:pt idx="8">
                  <c:v>2.081486404002125</c:v>
                </c:pt>
                <c:pt idx="9">
                  <c:v>0.306750313861564</c:v>
                </c:pt>
                <c:pt idx="10">
                  <c:v>0.310867719353355</c:v>
                </c:pt>
                <c:pt idx="11">
                  <c:v>0.785438048290334</c:v>
                </c:pt>
              </c:numCache>
            </c:numRef>
          </c:yVal>
        </c:ser>
        <c:ser>
          <c:idx val="1"/>
          <c:order val="1"/>
          <c:tx>
            <c:strRef>
              <c:f>'graphs - raw data'!$D$34</c:f>
              <c:strCache>
                <c:ptCount val="1"/>
                <c:pt idx="0">
                  <c:v>C8</c:v>
                </c:pt>
              </c:strCache>
            </c:strRef>
          </c:tx>
          <c:spPr>
            <a:ln w="28575">
              <a:noFill/>
            </a:ln>
          </c:spPr>
          <c:marker>
            <c:spPr>
              <a:noFill/>
              <a:ln w="19050" cmpd="sng"/>
            </c:spPr>
          </c:marker>
          <c:xVal>
            <c:numRef>
              <c:f>'graphs - raw data'!$B$35:$B$46</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data'!$D$35:$D$46</c:f>
              <c:numCache>
                <c:formatCode>General</c:formatCode>
                <c:ptCount val="12"/>
                <c:pt idx="0">
                  <c:v>2.054224774034416</c:v>
                </c:pt>
                <c:pt idx="1">
                  <c:v>1.918541851093668</c:v>
                </c:pt>
                <c:pt idx="2">
                  <c:v>1.75492239214212</c:v>
                </c:pt>
                <c:pt idx="3">
                  <c:v>1.659511830861974</c:v>
                </c:pt>
                <c:pt idx="4">
                  <c:v>0.870819096855825</c:v>
                </c:pt>
                <c:pt idx="5">
                  <c:v>1.010072758299819</c:v>
                </c:pt>
                <c:pt idx="6">
                  <c:v>0.769434074814872</c:v>
                </c:pt>
                <c:pt idx="7">
                  <c:v>1.19854347843499</c:v>
                </c:pt>
                <c:pt idx="8">
                  <c:v>0.254038998895472</c:v>
                </c:pt>
                <c:pt idx="9">
                  <c:v>0.834204337604599</c:v>
                </c:pt>
                <c:pt idx="10">
                  <c:v>0.91723119735376</c:v>
                </c:pt>
                <c:pt idx="11">
                  <c:v>0.849880308588151</c:v>
                </c:pt>
              </c:numCache>
            </c:numRef>
          </c:yVal>
        </c:ser>
        <c:ser>
          <c:idx val="2"/>
          <c:order val="2"/>
          <c:tx>
            <c:strRef>
              <c:f>'graphs - raw data'!$E$34</c:f>
              <c:strCache>
                <c:ptCount val="1"/>
                <c:pt idx="0">
                  <c:v>C9</c:v>
                </c:pt>
              </c:strCache>
            </c:strRef>
          </c:tx>
          <c:spPr>
            <a:ln w="28575">
              <a:noFill/>
            </a:ln>
          </c:spPr>
          <c:marker>
            <c:spPr>
              <a:noFill/>
              <a:ln w="19050" cmpd="sng"/>
            </c:spPr>
          </c:marker>
          <c:xVal>
            <c:numRef>
              <c:f>'graphs - raw data'!$B$35:$B$46</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data'!$E$35:$E$46</c:f>
              <c:numCache>
                <c:formatCode>General</c:formatCode>
                <c:ptCount val="12"/>
                <c:pt idx="0">
                  <c:v>0.607066096572504</c:v>
                </c:pt>
                <c:pt idx="1">
                  <c:v>0.611216162825913</c:v>
                </c:pt>
                <c:pt idx="2">
                  <c:v>1.691021061674778</c:v>
                </c:pt>
                <c:pt idx="3">
                  <c:v>0.0</c:v>
                </c:pt>
                <c:pt idx="4">
                  <c:v>1.225751854056142</c:v>
                </c:pt>
                <c:pt idx="5">
                  <c:v>1.389729899628148</c:v>
                </c:pt>
                <c:pt idx="6">
                  <c:v>2.039580874288657</c:v>
                </c:pt>
                <c:pt idx="7">
                  <c:v>2.1538304133728</c:v>
                </c:pt>
                <c:pt idx="8">
                  <c:v>1.2778419821029</c:v>
                </c:pt>
                <c:pt idx="9">
                  <c:v>2.105752791330475</c:v>
                </c:pt>
                <c:pt idx="10">
                  <c:v>1.974220363135651</c:v>
                </c:pt>
                <c:pt idx="11">
                  <c:v>1.821523506853709</c:v>
                </c:pt>
              </c:numCache>
            </c:numRef>
          </c:yVal>
        </c:ser>
        <c:axId val="616884040"/>
        <c:axId val="616888952"/>
      </c:scatterChart>
      <c:valAx>
        <c:axId val="616884040"/>
        <c:scaling>
          <c:orientation val="minMax"/>
        </c:scaling>
        <c:axPos val="b"/>
        <c:numFmt formatCode="General" sourceLinked="1"/>
        <c:majorTickMark val="none"/>
        <c:tickLblPos val="none"/>
        <c:crossAx val="616888952"/>
        <c:crosses val="autoZero"/>
        <c:crossBetween val="midCat"/>
      </c:valAx>
      <c:valAx>
        <c:axId val="616888952"/>
        <c:scaling>
          <c:orientation val="minMax"/>
        </c:scaling>
        <c:axPos val="l"/>
        <c:majorGridlines>
          <c:spPr>
            <a:ln>
              <a:noFill/>
            </a:ln>
          </c:spPr>
        </c:majorGridlines>
        <c:title>
          <c:tx>
            <c:rich>
              <a:bodyPr/>
              <a:lstStyle/>
              <a:p>
                <a:pPr>
                  <a:defRPr/>
                </a:pPr>
                <a:r>
                  <a:rPr lang="en-US"/>
                  <a:t>Initial NO3 (ug/g dry soil)</a:t>
                </a:r>
              </a:p>
            </c:rich>
          </c:tx>
        </c:title>
        <c:numFmt formatCode="General" sourceLinked="1"/>
        <c:tickLblPos val="nextTo"/>
        <c:crossAx val="616884040"/>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Oa</a:t>
            </a:r>
          </a:p>
        </c:rich>
      </c:tx>
      <c:layout>
        <c:manualLayout>
          <c:xMode val="edge"/>
          <c:yMode val="edge"/>
          <c:x val="0.877761592300962"/>
          <c:y val="0.0416666666666667"/>
        </c:manualLayout>
      </c:layout>
    </c:title>
    <c:plotArea>
      <c:layout>
        <c:manualLayout>
          <c:layoutTarget val="inner"/>
          <c:xMode val="edge"/>
          <c:yMode val="edge"/>
          <c:x val="0.140224628171479"/>
          <c:y val="0.0509259259259259"/>
          <c:w val="0.687181321084864"/>
          <c:h val="0.819444444444444"/>
        </c:manualLayout>
      </c:layout>
      <c:scatterChart>
        <c:scatterStyle val="lineMarker"/>
        <c:ser>
          <c:idx val="0"/>
          <c:order val="0"/>
          <c:tx>
            <c:strRef>
              <c:f>'graphs - raw data'!$C$196</c:f>
              <c:strCache>
                <c:ptCount val="1"/>
                <c:pt idx="0">
                  <c:v>C7</c:v>
                </c:pt>
              </c:strCache>
            </c:strRef>
          </c:tx>
          <c:spPr>
            <a:ln w="28575">
              <a:noFill/>
            </a:ln>
          </c:spPr>
          <c:marker>
            <c:spPr>
              <a:noFill/>
              <a:ln w="19050" cmpd="sng"/>
            </c:spPr>
          </c:marker>
          <c:xVal>
            <c:numRef>
              <c:f>'graphs - raw data'!$B$197:$B$208</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data'!$C$197:$C$208</c:f>
              <c:numCache>
                <c:formatCode>0.0000</c:formatCode>
                <c:ptCount val="12"/>
                <c:pt idx="0">
                  <c:v>4.136443883984867</c:v>
                </c:pt>
                <c:pt idx="1">
                  <c:v>4.951065989847715</c:v>
                </c:pt>
                <c:pt idx="2">
                  <c:v>4.75379113018598</c:v>
                </c:pt>
                <c:pt idx="3">
                  <c:v>4.505116851168513</c:v>
                </c:pt>
                <c:pt idx="4" formatCode="0.00">
                  <c:v>3.763427065026362</c:v>
                </c:pt>
                <c:pt idx="5" formatCode="0.00">
                  <c:v>3.540590809628009</c:v>
                </c:pt>
                <c:pt idx="6" formatCode="0.00">
                  <c:v>3.254214876033057</c:v>
                </c:pt>
                <c:pt idx="7" formatCode="0.00">
                  <c:v>3.222486085343228</c:v>
                </c:pt>
                <c:pt idx="8" formatCode="0.000000">
                  <c:v>5.349537572254335</c:v>
                </c:pt>
                <c:pt idx="9" formatCode="0.000000">
                  <c:v>4.563300395256917</c:v>
                </c:pt>
                <c:pt idx="10" formatCode="0.000000">
                  <c:v>4.537485029940119</c:v>
                </c:pt>
                <c:pt idx="11" formatCode="0.000000">
                  <c:v>5.582335329341318</c:v>
                </c:pt>
              </c:numCache>
            </c:numRef>
          </c:yVal>
        </c:ser>
        <c:ser>
          <c:idx val="1"/>
          <c:order val="1"/>
          <c:tx>
            <c:strRef>
              <c:f>'graphs - raw data'!$D$196</c:f>
              <c:strCache>
                <c:ptCount val="1"/>
                <c:pt idx="0">
                  <c:v>C8</c:v>
                </c:pt>
              </c:strCache>
            </c:strRef>
          </c:tx>
          <c:spPr>
            <a:ln w="28575">
              <a:noFill/>
            </a:ln>
          </c:spPr>
          <c:marker>
            <c:spPr>
              <a:noFill/>
              <a:ln w="19050" cmpd="sng"/>
            </c:spPr>
          </c:marker>
          <c:xVal>
            <c:numRef>
              <c:f>'graphs - raw data'!$B$197:$B$208</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data'!$D$197:$D$208</c:f>
              <c:numCache>
                <c:formatCode>0.0000</c:formatCode>
                <c:ptCount val="12"/>
                <c:pt idx="0">
                  <c:v>4.687942973523422</c:v>
                </c:pt>
                <c:pt idx="1">
                  <c:v>5.15075075075075</c:v>
                </c:pt>
                <c:pt idx="2">
                  <c:v>5.421386138613861</c:v>
                </c:pt>
                <c:pt idx="3">
                  <c:v>5.272727272727272</c:v>
                </c:pt>
                <c:pt idx="4" formatCode="0.00">
                  <c:v>4.020536277602524</c:v>
                </c:pt>
                <c:pt idx="5" formatCode="0.00">
                  <c:v>3.971166448230669</c:v>
                </c:pt>
                <c:pt idx="6" formatCode="0.00">
                  <c:v>3.968131212723658</c:v>
                </c:pt>
                <c:pt idx="7" formatCode="0.00">
                  <c:v>4.795993322203672</c:v>
                </c:pt>
                <c:pt idx="8" formatCode="0.000000">
                  <c:v>4.516056338028167</c:v>
                </c:pt>
                <c:pt idx="9" formatCode="0.000000">
                  <c:v>4.464556451612903</c:v>
                </c:pt>
                <c:pt idx="10" formatCode="0.000000">
                  <c:v>4.85106719367589</c:v>
                </c:pt>
                <c:pt idx="11" formatCode="0.000000">
                  <c:v>5.021159420289854</c:v>
                </c:pt>
              </c:numCache>
            </c:numRef>
          </c:yVal>
        </c:ser>
        <c:ser>
          <c:idx val="2"/>
          <c:order val="2"/>
          <c:tx>
            <c:strRef>
              <c:f>'graphs - raw data'!$E$196</c:f>
              <c:strCache>
                <c:ptCount val="1"/>
                <c:pt idx="0">
                  <c:v>C9</c:v>
                </c:pt>
              </c:strCache>
            </c:strRef>
          </c:tx>
          <c:spPr>
            <a:ln w="28575">
              <a:noFill/>
            </a:ln>
          </c:spPr>
          <c:marker>
            <c:spPr>
              <a:noFill/>
              <a:ln w="19050" cmpd="sng"/>
            </c:spPr>
          </c:marker>
          <c:xVal>
            <c:numRef>
              <c:f>'graphs - raw data'!$B$197:$B$208</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data'!$E$197:$E$208</c:f>
              <c:numCache>
                <c:formatCode>0.0000</c:formatCode>
                <c:ptCount val="12"/>
                <c:pt idx="0">
                  <c:v>3.695502590673575</c:v>
                </c:pt>
                <c:pt idx="1">
                  <c:v>1.431442986881937</c:v>
                </c:pt>
                <c:pt idx="2">
                  <c:v>2.552296222664016</c:v>
                </c:pt>
                <c:pt idx="3">
                  <c:v>5.182956777996071</c:v>
                </c:pt>
                <c:pt idx="4" formatCode="0.00">
                  <c:v>3.904553119730186</c:v>
                </c:pt>
                <c:pt idx="5" formatCode="0.00">
                  <c:v>4.933438395415472</c:v>
                </c:pt>
                <c:pt idx="6" formatCode="0.00">
                  <c:v>6.671628959276019</c:v>
                </c:pt>
                <c:pt idx="7" formatCode="0.00">
                  <c:v>4.072645161290322</c:v>
                </c:pt>
                <c:pt idx="8" formatCode="0.000000">
                  <c:v>4.375058823529412</c:v>
                </c:pt>
                <c:pt idx="9" formatCode="0.000000">
                  <c:v>4.883473053892214</c:v>
                </c:pt>
                <c:pt idx="10" formatCode="0.000000">
                  <c:v>4.376324110671936</c:v>
                </c:pt>
                <c:pt idx="11" formatCode="0.000000">
                  <c:v>4.661141732283464</c:v>
                </c:pt>
              </c:numCache>
            </c:numRef>
          </c:yVal>
        </c:ser>
        <c:axId val="618032616"/>
        <c:axId val="618037896"/>
      </c:scatterChart>
      <c:valAx>
        <c:axId val="618032616"/>
        <c:scaling>
          <c:orientation val="minMax"/>
        </c:scaling>
        <c:axPos val="b"/>
        <c:numFmt formatCode="General" sourceLinked="1"/>
        <c:majorTickMark val="none"/>
        <c:tickLblPos val="none"/>
        <c:crossAx val="618037896"/>
        <c:crosses val="autoZero"/>
        <c:crossBetween val="midCat"/>
      </c:valAx>
      <c:valAx>
        <c:axId val="618037896"/>
        <c:scaling>
          <c:orientation val="minMax"/>
        </c:scaling>
        <c:axPos val="l"/>
        <c:majorGridlines>
          <c:spPr>
            <a:ln>
              <a:noFill/>
            </a:ln>
          </c:spPr>
        </c:majorGridlines>
        <c:title>
          <c:tx>
            <c:rich>
              <a:bodyPr/>
              <a:lstStyle/>
              <a:p>
                <a:pPr>
                  <a:defRPr/>
                </a:pPr>
                <a:r>
                  <a:rPr lang="en-US"/>
                  <a:t>Soil used in T0 incubation (g)</a:t>
                </a:r>
              </a:p>
            </c:rich>
          </c:tx>
        </c:title>
        <c:numFmt formatCode="0.0" sourceLinked="0"/>
        <c:tickLblPos val="nextTo"/>
        <c:crossAx val="618032616"/>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B</a:t>
            </a:r>
          </a:p>
        </c:rich>
      </c:tx>
      <c:layout>
        <c:manualLayout>
          <c:xMode val="edge"/>
          <c:yMode val="edge"/>
          <c:x val="0.877761592300962"/>
          <c:y val="0.0416666666666667"/>
        </c:manualLayout>
      </c:layout>
    </c:title>
    <c:plotArea>
      <c:layout>
        <c:manualLayout>
          <c:layoutTarget val="inner"/>
          <c:xMode val="edge"/>
          <c:yMode val="edge"/>
          <c:x val="0.140224628171479"/>
          <c:y val="0.0509259259259259"/>
          <c:w val="0.687181321084864"/>
          <c:h val="0.819444444444444"/>
        </c:manualLayout>
      </c:layout>
      <c:scatterChart>
        <c:scatterStyle val="lineMarker"/>
        <c:ser>
          <c:idx val="0"/>
          <c:order val="0"/>
          <c:tx>
            <c:strRef>
              <c:f>'graphs - raw data'!$C$211</c:f>
              <c:strCache>
                <c:ptCount val="1"/>
                <c:pt idx="0">
                  <c:v>C7</c:v>
                </c:pt>
              </c:strCache>
            </c:strRef>
          </c:tx>
          <c:spPr>
            <a:ln w="28575">
              <a:noFill/>
            </a:ln>
          </c:spPr>
          <c:marker>
            <c:spPr>
              <a:noFill/>
              <a:ln w="19050" cmpd="sng"/>
            </c:spPr>
          </c:marker>
          <c:xVal>
            <c:numRef>
              <c:f>'graphs - raw data'!$B$212:$B$223</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data'!$C$212:$C$223</c:f>
              <c:numCache>
                <c:formatCode>0.0000</c:formatCode>
                <c:ptCount val="12"/>
                <c:pt idx="0">
                  <c:v>7.708287037037038</c:v>
                </c:pt>
                <c:pt idx="1">
                  <c:v>7.665536568694462</c:v>
                </c:pt>
                <c:pt idx="2">
                  <c:v>8.293046874999998</c:v>
                </c:pt>
                <c:pt idx="3">
                  <c:v>7.791456736035047</c:v>
                </c:pt>
                <c:pt idx="4" formatCode="0.00">
                  <c:v>15.68606145251396</c:v>
                </c:pt>
                <c:pt idx="5" formatCode="0.00">
                  <c:v>14.83636554621849</c:v>
                </c:pt>
                <c:pt idx="6" formatCode="0.00">
                  <c:v>14.37386315789474</c:v>
                </c:pt>
                <c:pt idx="7" formatCode="0.00">
                  <c:v>14.77901748542881</c:v>
                </c:pt>
                <c:pt idx="8" formatCode="0.000000">
                  <c:v>13.93659531090724</c:v>
                </c:pt>
                <c:pt idx="9" formatCode="0.000000">
                  <c:v>15.25294001966568</c:v>
                </c:pt>
                <c:pt idx="10" formatCode="0.000000">
                  <c:v>15.05091666666667</c:v>
                </c:pt>
                <c:pt idx="11" formatCode="0.000000">
                  <c:v>15.48816585365854</c:v>
                </c:pt>
              </c:numCache>
            </c:numRef>
          </c:yVal>
        </c:ser>
        <c:ser>
          <c:idx val="1"/>
          <c:order val="1"/>
          <c:tx>
            <c:strRef>
              <c:f>'graphs - raw data'!$D$211</c:f>
              <c:strCache>
                <c:ptCount val="1"/>
                <c:pt idx="0">
                  <c:v>C8</c:v>
                </c:pt>
              </c:strCache>
            </c:strRef>
          </c:tx>
          <c:spPr>
            <a:ln w="28575">
              <a:noFill/>
            </a:ln>
          </c:spPr>
          <c:marker>
            <c:spPr>
              <a:noFill/>
              <a:ln w="19050" cmpd="sng"/>
            </c:spPr>
          </c:marker>
          <c:xVal>
            <c:numRef>
              <c:f>'graphs - raw data'!$B$212:$B$223</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data'!$D$212:$D$223</c:f>
              <c:numCache>
                <c:formatCode>0.0000</c:formatCode>
                <c:ptCount val="12"/>
                <c:pt idx="0">
                  <c:v>7.387502429543247</c:v>
                </c:pt>
                <c:pt idx="1">
                  <c:v>7.90996062992126</c:v>
                </c:pt>
                <c:pt idx="2">
                  <c:v>7.63009633911368</c:v>
                </c:pt>
                <c:pt idx="3">
                  <c:v>7.530856299212598</c:v>
                </c:pt>
                <c:pt idx="4" formatCode="0.00">
                  <c:v>15.1279902979903</c:v>
                </c:pt>
                <c:pt idx="5" formatCode="0.00">
                  <c:v>14.9055659494855</c:v>
                </c:pt>
                <c:pt idx="6" formatCode="0.00">
                  <c:v>14.6754347826087</c:v>
                </c:pt>
                <c:pt idx="7" formatCode="0.00">
                  <c:v>15.70208588957055</c:v>
                </c:pt>
                <c:pt idx="8" formatCode="0.000000">
                  <c:v>14.73425468904245</c:v>
                </c:pt>
                <c:pt idx="9" formatCode="0.000000">
                  <c:v>14.5827517447657</c:v>
                </c:pt>
                <c:pt idx="10" formatCode="0.000000">
                  <c:v>15.3031563421829</c:v>
                </c:pt>
                <c:pt idx="11" formatCode="0.000000">
                  <c:v>15.41483365949119</c:v>
                </c:pt>
              </c:numCache>
            </c:numRef>
          </c:yVal>
        </c:ser>
        <c:ser>
          <c:idx val="2"/>
          <c:order val="2"/>
          <c:tx>
            <c:strRef>
              <c:f>'graphs - raw data'!$E$211</c:f>
              <c:strCache>
                <c:ptCount val="1"/>
                <c:pt idx="0">
                  <c:v>C9</c:v>
                </c:pt>
              </c:strCache>
            </c:strRef>
          </c:tx>
          <c:spPr>
            <a:ln w="28575">
              <a:noFill/>
            </a:ln>
          </c:spPr>
          <c:marker>
            <c:spPr>
              <a:noFill/>
              <a:ln w="19050" cmpd="sng"/>
            </c:spPr>
          </c:marker>
          <c:xVal>
            <c:numRef>
              <c:f>'graphs - raw data'!$B$212:$B$223</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data'!$E$212:$E$223</c:f>
              <c:numCache>
                <c:formatCode>0.0000</c:formatCode>
                <c:ptCount val="12"/>
                <c:pt idx="0">
                  <c:v>7.352426693629929</c:v>
                </c:pt>
                <c:pt idx="1">
                  <c:v>7.302504816955685</c:v>
                </c:pt>
                <c:pt idx="2">
                  <c:v>7.390531914893618</c:v>
                </c:pt>
                <c:pt idx="3">
                  <c:v>7.63977339901478</c:v>
                </c:pt>
                <c:pt idx="4" formatCode="0.00">
                  <c:v>14.96970350404313</c:v>
                </c:pt>
                <c:pt idx="5" formatCode="0.00">
                  <c:v>15.57322580645161</c:v>
                </c:pt>
                <c:pt idx="6" formatCode="0.00">
                  <c:v>15.22488970588235</c:v>
                </c:pt>
                <c:pt idx="7" formatCode="0.00">
                  <c:v>15.29106326889279</c:v>
                </c:pt>
                <c:pt idx="8" formatCode="0.000000">
                  <c:v>15.37838453914767</c:v>
                </c:pt>
                <c:pt idx="9" formatCode="0.000000">
                  <c:v>15.55353938185444</c:v>
                </c:pt>
                <c:pt idx="10" formatCode="0.000000">
                  <c:v>16.11579980372914</c:v>
                </c:pt>
                <c:pt idx="11" formatCode="0.000000">
                  <c:v>16.43931707317073</c:v>
                </c:pt>
              </c:numCache>
            </c:numRef>
          </c:yVal>
        </c:ser>
        <c:axId val="618087880"/>
        <c:axId val="618093160"/>
      </c:scatterChart>
      <c:valAx>
        <c:axId val="618087880"/>
        <c:scaling>
          <c:orientation val="minMax"/>
        </c:scaling>
        <c:axPos val="b"/>
        <c:numFmt formatCode="General" sourceLinked="1"/>
        <c:majorTickMark val="none"/>
        <c:tickLblPos val="none"/>
        <c:crossAx val="618093160"/>
        <c:crosses val="autoZero"/>
        <c:crossBetween val="midCat"/>
      </c:valAx>
      <c:valAx>
        <c:axId val="618093160"/>
        <c:scaling>
          <c:orientation val="minMax"/>
        </c:scaling>
        <c:axPos val="l"/>
        <c:majorGridlines>
          <c:spPr>
            <a:ln>
              <a:noFill/>
            </a:ln>
          </c:spPr>
        </c:majorGridlines>
        <c:title>
          <c:tx>
            <c:rich>
              <a:bodyPr/>
              <a:lstStyle/>
              <a:p>
                <a:pPr>
                  <a:defRPr/>
                </a:pPr>
                <a:r>
                  <a:rPr lang="en-US"/>
                  <a:t>Soil used in T0 incubation (g)</a:t>
                </a:r>
              </a:p>
            </c:rich>
          </c:tx>
        </c:title>
        <c:numFmt formatCode="0.0" sourceLinked="0"/>
        <c:tickLblPos val="nextTo"/>
        <c:crossAx val="618087880"/>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Oe</a:t>
            </a:r>
          </a:p>
        </c:rich>
      </c:tx>
      <c:layout>
        <c:manualLayout>
          <c:xMode val="edge"/>
          <c:yMode val="edge"/>
          <c:x val="0.877761592300962"/>
          <c:y val="0.0416666666666667"/>
        </c:manualLayout>
      </c:layout>
    </c:title>
    <c:plotArea>
      <c:layout>
        <c:manualLayout>
          <c:layoutTarget val="inner"/>
          <c:xMode val="edge"/>
          <c:yMode val="edge"/>
          <c:x val="0.140224628171479"/>
          <c:y val="0.0509259259259259"/>
          <c:w val="0.687181321084864"/>
          <c:h val="0.819444444444444"/>
        </c:manualLayout>
      </c:layout>
      <c:scatterChart>
        <c:scatterStyle val="lineMarker"/>
        <c:ser>
          <c:idx val="0"/>
          <c:order val="0"/>
          <c:tx>
            <c:strRef>
              <c:f>'graphs - raw data'!$I$180</c:f>
              <c:strCache>
                <c:ptCount val="1"/>
                <c:pt idx="0">
                  <c:v>C7</c:v>
                </c:pt>
              </c:strCache>
            </c:strRef>
          </c:tx>
          <c:spPr>
            <a:ln w="28575">
              <a:noFill/>
            </a:ln>
          </c:spPr>
          <c:marker>
            <c:spPr>
              <a:noFill/>
              <a:ln w="19050" cmpd="sng"/>
            </c:spPr>
          </c:marker>
          <c:xVal>
            <c:numRef>
              <c:f>'graphs - raw data'!$H$181:$H$192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data'!$I$181:$I$192</c:f>
              <c:numCache>
                <c:formatCode>0.0000</c:formatCode>
                <c:ptCount val="12"/>
                <c:pt idx="0">
                  <c:v>4.139446640316205</c:v>
                </c:pt>
                <c:pt idx="1">
                  <c:v>1.763196347031963</c:v>
                </c:pt>
                <c:pt idx="2">
                  <c:v>2.324328358208955</c:v>
                </c:pt>
                <c:pt idx="3">
                  <c:v>1.779290780141844</c:v>
                </c:pt>
                <c:pt idx="4" formatCode="0.00">
                  <c:v>3.066428571428571</c:v>
                </c:pt>
                <c:pt idx="5" formatCode="0.00">
                  <c:v>3.33211409395973</c:v>
                </c:pt>
                <c:pt idx="6" formatCode="0.00">
                  <c:v>3.338227424749164</c:v>
                </c:pt>
                <c:pt idx="7" formatCode="0.00">
                  <c:v>2.926045340050378</c:v>
                </c:pt>
                <c:pt idx="8" formatCode="General">
                  <c:v>3.665583173996177</c:v>
                </c:pt>
                <c:pt idx="9" formatCode="General">
                  <c:v>3.5813671875</c:v>
                </c:pt>
                <c:pt idx="10" formatCode="General">
                  <c:v>3.571130952380952</c:v>
                </c:pt>
                <c:pt idx="11" formatCode="General">
                  <c:v>3.756870229007633</c:v>
                </c:pt>
              </c:numCache>
            </c:numRef>
          </c:yVal>
        </c:ser>
        <c:ser>
          <c:idx val="1"/>
          <c:order val="1"/>
          <c:tx>
            <c:strRef>
              <c:f>'graphs - raw data'!$J$180</c:f>
              <c:strCache>
                <c:ptCount val="1"/>
                <c:pt idx="0">
                  <c:v>C8</c:v>
                </c:pt>
              </c:strCache>
            </c:strRef>
          </c:tx>
          <c:spPr>
            <a:ln w="28575">
              <a:noFill/>
            </a:ln>
          </c:spPr>
          <c:marker>
            <c:spPr>
              <a:noFill/>
              <a:ln w="19050" cmpd="sng"/>
            </c:spPr>
          </c:marker>
          <c:xVal>
            <c:numRef>
              <c:f>'graphs - raw data'!$H$181:$H$192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data'!$J$181:$J$192</c:f>
              <c:numCache>
                <c:formatCode>0.0000</c:formatCode>
                <c:ptCount val="12"/>
                <c:pt idx="0">
                  <c:v>2.355382436260623</c:v>
                </c:pt>
                <c:pt idx="1">
                  <c:v>1.754737903225806</c:v>
                </c:pt>
                <c:pt idx="2">
                  <c:v>3.6084008097166</c:v>
                </c:pt>
                <c:pt idx="3">
                  <c:v>2.146409495548961</c:v>
                </c:pt>
                <c:pt idx="4" formatCode="0.00">
                  <c:v>3.374848484848484</c:v>
                </c:pt>
                <c:pt idx="5" formatCode="0.00">
                  <c:v>3.480731707317074</c:v>
                </c:pt>
                <c:pt idx="6" formatCode="0.00">
                  <c:v>2.834834834834835</c:v>
                </c:pt>
                <c:pt idx="7" formatCode="0.00">
                  <c:v>2.617839195979899</c:v>
                </c:pt>
                <c:pt idx="8" formatCode="General">
                  <c:v>3.589759036144578</c:v>
                </c:pt>
                <c:pt idx="9" formatCode="General">
                  <c:v>3.941972920696324</c:v>
                </c:pt>
                <c:pt idx="10" formatCode="General">
                  <c:v>4.004212598425196</c:v>
                </c:pt>
                <c:pt idx="11" formatCode="General">
                  <c:v>3.710681362725451</c:v>
                </c:pt>
              </c:numCache>
            </c:numRef>
          </c:yVal>
        </c:ser>
        <c:ser>
          <c:idx val="2"/>
          <c:order val="2"/>
          <c:tx>
            <c:strRef>
              <c:f>'graphs - raw data'!$K$180</c:f>
              <c:strCache>
                <c:ptCount val="1"/>
                <c:pt idx="0">
                  <c:v>C9</c:v>
                </c:pt>
              </c:strCache>
            </c:strRef>
          </c:tx>
          <c:spPr>
            <a:ln w="28575">
              <a:noFill/>
            </a:ln>
          </c:spPr>
          <c:marker>
            <c:spPr>
              <a:noFill/>
              <a:ln w="19050" cmpd="sng"/>
            </c:spPr>
          </c:marker>
          <c:xVal>
            <c:numRef>
              <c:f>'graphs - raw data'!$H$181:$H$192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data'!$K$181:$K$192</c:f>
              <c:numCache>
                <c:formatCode>0.0000</c:formatCode>
                <c:ptCount val="12"/>
                <c:pt idx="0">
                  <c:v>1.390959752321982</c:v>
                </c:pt>
                <c:pt idx="1">
                  <c:v>1.851634121274409</c:v>
                </c:pt>
                <c:pt idx="2">
                  <c:v>0.803333333333334</c:v>
                </c:pt>
                <c:pt idx="3">
                  <c:v>1.903218274111675</c:v>
                </c:pt>
                <c:pt idx="4" formatCode="0.00">
                  <c:v>3.0622009569378</c:v>
                </c:pt>
                <c:pt idx="5" formatCode="0.00">
                  <c:v>3.506767955801105</c:v>
                </c:pt>
                <c:pt idx="6" formatCode="0.00">
                  <c:v>2.532891891891892</c:v>
                </c:pt>
                <c:pt idx="7" formatCode="0.00">
                  <c:v>3.744424131627056</c:v>
                </c:pt>
                <c:pt idx="8" formatCode="General">
                  <c:v>3.330697674418604</c:v>
                </c:pt>
                <c:pt idx="9" formatCode="General">
                  <c:v>3.376574803149606</c:v>
                </c:pt>
                <c:pt idx="10" formatCode="General">
                  <c:v>3.88992</c:v>
                </c:pt>
                <c:pt idx="11" formatCode="General">
                  <c:v>3.953131115459882</c:v>
                </c:pt>
              </c:numCache>
            </c:numRef>
          </c:yVal>
        </c:ser>
        <c:axId val="618142648"/>
        <c:axId val="618147848"/>
      </c:scatterChart>
      <c:valAx>
        <c:axId val="618142648"/>
        <c:scaling>
          <c:orientation val="minMax"/>
        </c:scaling>
        <c:axPos val="b"/>
        <c:numFmt formatCode="General" sourceLinked="1"/>
        <c:majorTickMark val="none"/>
        <c:tickLblPos val="none"/>
        <c:crossAx val="618147848"/>
        <c:crosses val="autoZero"/>
        <c:crossBetween val="midCat"/>
      </c:valAx>
      <c:valAx>
        <c:axId val="618147848"/>
        <c:scaling>
          <c:orientation val="minMax"/>
        </c:scaling>
        <c:axPos val="l"/>
        <c:majorGridlines>
          <c:spPr>
            <a:ln>
              <a:noFill/>
            </a:ln>
          </c:spPr>
        </c:majorGridlines>
        <c:title>
          <c:tx>
            <c:rich>
              <a:bodyPr/>
              <a:lstStyle/>
              <a:p>
                <a:pPr>
                  <a:defRPr/>
                </a:pPr>
                <a:r>
                  <a:rPr lang="en-US"/>
                  <a:t>Soil used in TF incubation (g)</a:t>
                </a:r>
              </a:p>
            </c:rich>
          </c:tx>
        </c:title>
        <c:numFmt formatCode="0.0" sourceLinked="0"/>
        <c:tickLblPos val="nextTo"/>
        <c:crossAx val="618142648"/>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Oa</a:t>
            </a:r>
          </a:p>
        </c:rich>
      </c:tx>
      <c:layout>
        <c:manualLayout>
          <c:xMode val="edge"/>
          <c:yMode val="edge"/>
          <c:x val="0.877761592300962"/>
          <c:y val="0.0416666666666667"/>
        </c:manualLayout>
      </c:layout>
    </c:title>
    <c:plotArea>
      <c:layout>
        <c:manualLayout>
          <c:layoutTarget val="inner"/>
          <c:xMode val="edge"/>
          <c:yMode val="edge"/>
          <c:x val="0.140224628171479"/>
          <c:y val="0.0509259259259259"/>
          <c:w val="0.687181321084864"/>
          <c:h val="0.819444444444444"/>
        </c:manualLayout>
      </c:layout>
      <c:scatterChart>
        <c:scatterStyle val="lineMarker"/>
        <c:ser>
          <c:idx val="0"/>
          <c:order val="0"/>
          <c:tx>
            <c:strRef>
              <c:f>'graphs - raw data'!$I$196</c:f>
              <c:strCache>
                <c:ptCount val="1"/>
                <c:pt idx="0">
                  <c:v>C7</c:v>
                </c:pt>
              </c:strCache>
            </c:strRef>
          </c:tx>
          <c:spPr>
            <a:ln w="28575">
              <a:noFill/>
            </a:ln>
          </c:spPr>
          <c:marker>
            <c:spPr>
              <a:noFill/>
              <a:ln w="19050" cmpd="sng"/>
            </c:spPr>
          </c:marker>
          <c:xVal>
            <c:numRef>
              <c:f>'graphs - raw data'!$H$197:$H$208</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data'!$I$197:$I$208</c:f>
              <c:numCache>
                <c:formatCode>0.0000</c:formatCode>
                <c:ptCount val="12"/>
                <c:pt idx="0">
                  <c:v>4.103152585119798</c:v>
                </c:pt>
                <c:pt idx="1">
                  <c:v>4.921827411167512</c:v>
                </c:pt>
                <c:pt idx="2">
                  <c:v>4.909113018597997</c:v>
                </c:pt>
                <c:pt idx="3">
                  <c:v>4.279409594095942</c:v>
                </c:pt>
                <c:pt idx="4" formatCode="0.00">
                  <c:v>3.465676625659052</c:v>
                </c:pt>
                <c:pt idx="5" formatCode="0.00">
                  <c:v>3.621619256017506</c:v>
                </c:pt>
                <c:pt idx="6" formatCode="0.00">
                  <c:v>3.102148760330578</c:v>
                </c:pt>
                <c:pt idx="7" formatCode="0.00">
                  <c:v>3.338033395176253</c:v>
                </c:pt>
                <c:pt idx="8" formatCode="General">
                  <c:v>5.554682080924855</c:v>
                </c:pt>
                <c:pt idx="9" formatCode="General">
                  <c:v>4.61395256916996</c:v>
                </c:pt>
                <c:pt idx="10" formatCode="General">
                  <c:v>4.462155688622754</c:v>
                </c:pt>
                <c:pt idx="11" formatCode="General">
                  <c:v>5.554890219560878</c:v>
                </c:pt>
              </c:numCache>
            </c:numRef>
          </c:yVal>
        </c:ser>
        <c:ser>
          <c:idx val="1"/>
          <c:order val="1"/>
          <c:tx>
            <c:strRef>
              <c:f>'graphs - raw data'!$J$196</c:f>
              <c:strCache>
                <c:ptCount val="1"/>
                <c:pt idx="0">
                  <c:v>C8</c:v>
                </c:pt>
              </c:strCache>
            </c:strRef>
          </c:tx>
          <c:spPr>
            <a:ln w="28575">
              <a:noFill/>
            </a:ln>
          </c:spPr>
          <c:marker>
            <c:spPr>
              <a:noFill/>
              <a:ln w="19050" cmpd="sng"/>
            </c:spPr>
          </c:marker>
          <c:xVal>
            <c:numRef>
              <c:f>'graphs - raw data'!$H$197:$H$208</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data'!$J$197:$J$208</c:f>
              <c:numCache>
                <c:formatCode>0.0000</c:formatCode>
                <c:ptCount val="12"/>
                <c:pt idx="0">
                  <c:v>4.748044806517312</c:v>
                </c:pt>
                <c:pt idx="1">
                  <c:v>5.130250250250249</c:v>
                </c:pt>
                <c:pt idx="2">
                  <c:v>5.4</c:v>
                </c:pt>
                <c:pt idx="3">
                  <c:v>5.283272727272726</c:v>
                </c:pt>
                <c:pt idx="4" formatCode="0.00">
                  <c:v>3.730205047318613</c:v>
                </c:pt>
                <c:pt idx="5" formatCode="0.00">
                  <c:v>4.045871559633028</c:v>
                </c:pt>
                <c:pt idx="6" formatCode="0.00">
                  <c:v>4.312326043737575</c:v>
                </c:pt>
                <c:pt idx="7" formatCode="0.00">
                  <c:v>4.65626043405676</c:v>
                </c:pt>
                <c:pt idx="8" formatCode="General">
                  <c:v>4.574647887323942</c:v>
                </c:pt>
                <c:pt idx="9" formatCode="General">
                  <c:v>4.531391129032257</c:v>
                </c:pt>
                <c:pt idx="10" formatCode="General">
                  <c:v>4.826956521739131</c:v>
                </c:pt>
                <c:pt idx="11" formatCode="General">
                  <c:v>4.957101449275362</c:v>
                </c:pt>
              </c:numCache>
            </c:numRef>
          </c:yVal>
        </c:ser>
        <c:ser>
          <c:idx val="2"/>
          <c:order val="2"/>
          <c:tx>
            <c:strRef>
              <c:f>'graphs - raw data'!$K$196</c:f>
              <c:strCache>
                <c:ptCount val="1"/>
                <c:pt idx="0">
                  <c:v>C9</c:v>
                </c:pt>
              </c:strCache>
            </c:strRef>
          </c:tx>
          <c:spPr>
            <a:ln w="28575">
              <a:noFill/>
            </a:ln>
          </c:spPr>
          <c:marker>
            <c:spPr>
              <a:noFill/>
              <a:ln w="19050" cmpd="sng"/>
            </c:spPr>
          </c:marker>
          <c:xVal>
            <c:numRef>
              <c:f>'graphs - raw data'!$H$197:$H$208</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data'!$K$197:$K$208</c:f>
              <c:numCache>
                <c:formatCode>0.0000</c:formatCode>
                <c:ptCount val="12"/>
                <c:pt idx="0">
                  <c:v>3.695502590673575</c:v>
                </c:pt>
                <c:pt idx="1">
                  <c:v>1.585973763874873</c:v>
                </c:pt>
                <c:pt idx="2">
                  <c:v>2.627982107355864</c:v>
                </c:pt>
                <c:pt idx="3">
                  <c:v>5.286100196463654</c:v>
                </c:pt>
                <c:pt idx="4" formatCode="0.00">
                  <c:v>3.839477234401349</c:v>
                </c:pt>
                <c:pt idx="5" formatCode="0.00">
                  <c:v>5.100916905444125</c:v>
                </c:pt>
                <c:pt idx="6" formatCode="0.00">
                  <c:v>6.466742081447964</c:v>
                </c:pt>
                <c:pt idx="7" formatCode="0.00">
                  <c:v>4.166129032258065</c:v>
                </c:pt>
                <c:pt idx="8" formatCode="General">
                  <c:v>4.480941176470589</c:v>
                </c:pt>
                <c:pt idx="9" formatCode="General">
                  <c:v>4.907624750499001</c:v>
                </c:pt>
                <c:pt idx="10" formatCode="General">
                  <c:v>4.625276679841898</c:v>
                </c:pt>
                <c:pt idx="11" formatCode="General">
                  <c:v>4.60253937007874</c:v>
                </c:pt>
              </c:numCache>
            </c:numRef>
          </c:yVal>
        </c:ser>
        <c:axId val="618197720"/>
        <c:axId val="618202920"/>
      </c:scatterChart>
      <c:valAx>
        <c:axId val="618197720"/>
        <c:scaling>
          <c:orientation val="minMax"/>
        </c:scaling>
        <c:axPos val="b"/>
        <c:numFmt formatCode="General" sourceLinked="1"/>
        <c:majorTickMark val="none"/>
        <c:tickLblPos val="none"/>
        <c:crossAx val="618202920"/>
        <c:crosses val="autoZero"/>
        <c:crossBetween val="midCat"/>
      </c:valAx>
      <c:valAx>
        <c:axId val="618202920"/>
        <c:scaling>
          <c:orientation val="minMax"/>
        </c:scaling>
        <c:axPos val="l"/>
        <c:majorGridlines>
          <c:spPr>
            <a:ln>
              <a:noFill/>
            </a:ln>
          </c:spPr>
        </c:majorGridlines>
        <c:title>
          <c:tx>
            <c:rich>
              <a:bodyPr/>
              <a:lstStyle/>
              <a:p>
                <a:pPr>
                  <a:defRPr/>
                </a:pPr>
                <a:r>
                  <a:rPr lang="en-US"/>
                  <a:t>Soil used in TF incubation (g)</a:t>
                </a:r>
              </a:p>
            </c:rich>
          </c:tx>
        </c:title>
        <c:numFmt formatCode="0.0" sourceLinked="0"/>
        <c:tickLblPos val="nextTo"/>
        <c:crossAx val="618197720"/>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B</a:t>
            </a:r>
          </a:p>
        </c:rich>
      </c:tx>
      <c:layout>
        <c:manualLayout>
          <c:xMode val="edge"/>
          <c:yMode val="edge"/>
          <c:x val="0.877761592300962"/>
          <c:y val="0.0416666666666667"/>
        </c:manualLayout>
      </c:layout>
    </c:title>
    <c:plotArea>
      <c:layout>
        <c:manualLayout>
          <c:layoutTarget val="inner"/>
          <c:xMode val="edge"/>
          <c:yMode val="edge"/>
          <c:x val="0.140224628171479"/>
          <c:y val="0.0509259259259259"/>
          <c:w val="0.687181321084864"/>
          <c:h val="0.819444444444444"/>
        </c:manualLayout>
      </c:layout>
      <c:scatterChart>
        <c:scatterStyle val="lineMarker"/>
        <c:ser>
          <c:idx val="0"/>
          <c:order val="0"/>
          <c:tx>
            <c:strRef>
              <c:f>'graphs - raw data'!$I$211</c:f>
              <c:strCache>
                <c:ptCount val="1"/>
                <c:pt idx="0">
                  <c:v>C7</c:v>
                </c:pt>
              </c:strCache>
            </c:strRef>
          </c:tx>
          <c:spPr>
            <a:ln w="28575">
              <a:noFill/>
            </a:ln>
          </c:spPr>
          <c:marker>
            <c:spPr>
              <a:noFill/>
              <a:ln w="19050" cmpd="sng"/>
            </c:spPr>
          </c:marker>
          <c:xVal>
            <c:numRef>
              <c:f>'graphs - raw data'!$H$212:$H$223</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data'!$I$212:$I$223</c:f>
              <c:numCache>
                <c:formatCode>0.0000</c:formatCode>
                <c:ptCount val="12"/>
                <c:pt idx="0">
                  <c:v>7.909305555555556</c:v>
                </c:pt>
                <c:pt idx="1">
                  <c:v>7.688441558441559</c:v>
                </c:pt>
                <c:pt idx="2">
                  <c:v>7.685468749999999</c:v>
                </c:pt>
                <c:pt idx="3">
                  <c:v>8.383932092004378</c:v>
                </c:pt>
                <c:pt idx="4" formatCode="0.00">
                  <c:v>15.30477653631285</c:v>
                </c:pt>
                <c:pt idx="5" formatCode="0.00">
                  <c:v>14.83636554621849</c:v>
                </c:pt>
                <c:pt idx="6" formatCode="0.00">
                  <c:v>14.39511578947369</c:v>
                </c:pt>
                <c:pt idx="7" formatCode="0.00">
                  <c:v>15.00616153205662</c:v>
                </c:pt>
                <c:pt idx="8" formatCode="General">
                  <c:v>14.66525993883792</c:v>
                </c:pt>
                <c:pt idx="9" formatCode="General">
                  <c:v>15.4284365781711</c:v>
                </c:pt>
                <c:pt idx="10" formatCode="General">
                  <c:v>15.35670833333333</c:v>
                </c:pt>
                <c:pt idx="11" formatCode="General">
                  <c:v>15.54218536585366</c:v>
                </c:pt>
              </c:numCache>
            </c:numRef>
          </c:yVal>
        </c:ser>
        <c:ser>
          <c:idx val="1"/>
          <c:order val="1"/>
          <c:tx>
            <c:strRef>
              <c:f>'graphs - raw data'!$J$211</c:f>
              <c:strCache>
                <c:ptCount val="1"/>
                <c:pt idx="0">
                  <c:v>C8</c:v>
                </c:pt>
              </c:strCache>
            </c:strRef>
          </c:tx>
          <c:spPr>
            <a:ln w="28575">
              <a:noFill/>
            </a:ln>
          </c:spPr>
          <c:marker>
            <c:spPr>
              <a:noFill/>
              <a:ln w="19050" cmpd="sng"/>
            </c:spPr>
          </c:marker>
          <c:xVal>
            <c:numRef>
              <c:f>'graphs - raw data'!$H$212:$H$223</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data'!$J$212:$J$223</c:f>
              <c:numCache>
                <c:formatCode>0.0000</c:formatCode>
                <c:ptCount val="12"/>
                <c:pt idx="0">
                  <c:v>7.278756073858115</c:v>
                </c:pt>
                <c:pt idx="1">
                  <c:v>7.697204724409448</c:v>
                </c:pt>
                <c:pt idx="2">
                  <c:v>7.63009633911368</c:v>
                </c:pt>
                <c:pt idx="3">
                  <c:v>7.51638779527559</c:v>
                </c:pt>
                <c:pt idx="4" formatCode="0.00">
                  <c:v>15.23703395703396</c:v>
                </c:pt>
                <c:pt idx="5" formatCode="0.00">
                  <c:v>15.22052385406923</c:v>
                </c:pt>
                <c:pt idx="6" formatCode="0.00">
                  <c:v>14.2759090909091</c:v>
                </c:pt>
                <c:pt idx="7" formatCode="0.00">
                  <c:v>15.24445223488168</c:v>
                </c:pt>
                <c:pt idx="8" formatCode="General">
                  <c:v>14.82191510365252</c:v>
                </c:pt>
                <c:pt idx="9" formatCode="General">
                  <c:v>14.89052841475573</c:v>
                </c:pt>
                <c:pt idx="10" formatCode="General">
                  <c:v>15.6546017699115</c:v>
                </c:pt>
                <c:pt idx="11" formatCode="General">
                  <c:v>15.4837866927593</c:v>
                </c:pt>
              </c:numCache>
            </c:numRef>
          </c:yVal>
        </c:ser>
        <c:ser>
          <c:idx val="2"/>
          <c:order val="2"/>
          <c:tx>
            <c:strRef>
              <c:f>'graphs - raw data'!$K$211</c:f>
              <c:strCache>
                <c:ptCount val="1"/>
                <c:pt idx="0">
                  <c:v>C9</c:v>
                </c:pt>
              </c:strCache>
            </c:strRef>
          </c:tx>
          <c:spPr>
            <a:ln w="28575">
              <a:noFill/>
            </a:ln>
          </c:spPr>
          <c:marker>
            <c:spPr>
              <a:noFill/>
              <a:ln w="19050" cmpd="sng"/>
            </c:spPr>
          </c:marker>
          <c:xVal>
            <c:numRef>
              <c:f>'graphs - raw data'!$H$212:$H$223</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data'!$K$212:$K$223</c:f>
              <c:numCache>
                <c:formatCode>0.0000</c:formatCode>
                <c:ptCount val="12"/>
                <c:pt idx="0">
                  <c:v>7.316279069767441</c:v>
                </c:pt>
                <c:pt idx="1">
                  <c:v>7.29520231213873</c:v>
                </c:pt>
                <c:pt idx="2">
                  <c:v>7.419429400386847</c:v>
                </c:pt>
                <c:pt idx="3">
                  <c:v>7.722896551724141</c:v>
                </c:pt>
                <c:pt idx="4" formatCode="0.00">
                  <c:v>15.19920934411501</c:v>
                </c:pt>
                <c:pt idx="5" formatCode="0.00">
                  <c:v>15.32096774193548</c:v>
                </c:pt>
                <c:pt idx="6" formatCode="0.00">
                  <c:v>15.37213235294117</c:v>
                </c:pt>
                <c:pt idx="7" formatCode="0.00">
                  <c:v>15.28370826010545</c:v>
                </c:pt>
                <c:pt idx="8" formatCode="General">
                  <c:v>15.22</c:v>
                </c:pt>
                <c:pt idx="9" formatCode="General">
                  <c:v>15.2925224327019</c:v>
                </c:pt>
                <c:pt idx="10" formatCode="General">
                  <c:v>15.8946025515211</c:v>
                </c:pt>
                <c:pt idx="11" formatCode="General">
                  <c:v>16.88736585365854</c:v>
                </c:pt>
              </c:numCache>
            </c:numRef>
          </c:yVal>
        </c:ser>
        <c:axId val="618252696"/>
        <c:axId val="618257896"/>
      </c:scatterChart>
      <c:valAx>
        <c:axId val="618252696"/>
        <c:scaling>
          <c:orientation val="minMax"/>
        </c:scaling>
        <c:axPos val="b"/>
        <c:numFmt formatCode="General" sourceLinked="1"/>
        <c:majorTickMark val="none"/>
        <c:tickLblPos val="none"/>
        <c:crossAx val="618257896"/>
        <c:crosses val="autoZero"/>
        <c:crossBetween val="midCat"/>
      </c:valAx>
      <c:valAx>
        <c:axId val="618257896"/>
        <c:scaling>
          <c:orientation val="minMax"/>
        </c:scaling>
        <c:axPos val="l"/>
        <c:majorGridlines>
          <c:spPr>
            <a:ln>
              <a:noFill/>
            </a:ln>
          </c:spPr>
        </c:majorGridlines>
        <c:title>
          <c:tx>
            <c:rich>
              <a:bodyPr/>
              <a:lstStyle/>
              <a:p>
                <a:pPr>
                  <a:defRPr/>
                </a:pPr>
                <a:r>
                  <a:rPr lang="en-US"/>
                  <a:t>Soil used in TF incubation (g)</a:t>
                </a:r>
              </a:p>
            </c:rich>
          </c:tx>
        </c:title>
        <c:numFmt formatCode="0.0" sourceLinked="0"/>
        <c:tickLblPos val="nextTo"/>
        <c:crossAx val="618252696"/>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Oa</a:t>
            </a:r>
          </a:p>
        </c:rich>
      </c:tx>
      <c:layout>
        <c:manualLayout>
          <c:xMode val="edge"/>
          <c:yMode val="edge"/>
          <c:x val="0.877761592300962"/>
          <c:y val="0.0416666666666667"/>
        </c:manualLayout>
      </c:layout>
    </c:title>
    <c:plotArea>
      <c:layout>
        <c:manualLayout>
          <c:layoutTarget val="inner"/>
          <c:xMode val="edge"/>
          <c:yMode val="edge"/>
          <c:x val="0.140224628171479"/>
          <c:y val="0.0509259259259259"/>
          <c:w val="0.687181321084864"/>
          <c:h val="0.819444444444444"/>
        </c:manualLayout>
      </c:layout>
      <c:scatterChart>
        <c:scatterStyle val="lineMarker"/>
        <c:ser>
          <c:idx val="0"/>
          <c:order val="0"/>
          <c:tx>
            <c:strRef>
              <c:f>'graphs - raw data'!$C$250</c:f>
              <c:strCache>
                <c:ptCount val="1"/>
                <c:pt idx="0">
                  <c:v>C7</c:v>
                </c:pt>
              </c:strCache>
            </c:strRef>
          </c:tx>
          <c:spPr>
            <a:ln w="28575">
              <a:noFill/>
            </a:ln>
          </c:spPr>
          <c:marker>
            <c:spPr>
              <a:noFill/>
              <a:ln w="19050" cmpd="sng"/>
            </c:spPr>
          </c:marker>
          <c:xVal>
            <c:numRef>
              <c:f>'graphs - raw data'!$B$251:$B$262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data'!$C$251:$C$262</c:f>
              <c:numCache>
                <c:formatCode>General</c:formatCode>
                <c:ptCount val="12"/>
                <c:pt idx="0">
                  <c:v>140.3030303030303</c:v>
                </c:pt>
                <c:pt idx="1">
                  <c:v>105.2083333333333</c:v>
                </c:pt>
                <c:pt idx="2">
                  <c:v>112.4620060790274</c:v>
                </c:pt>
                <c:pt idx="3">
                  <c:v>121.5258855585831</c:v>
                </c:pt>
                <c:pt idx="4">
                  <c:v>188.8324873096446</c:v>
                </c:pt>
                <c:pt idx="5">
                  <c:v>183.8509316770186</c:v>
                </c:pt>
                <c:pt idx="6">
                  <c:v>228.804347826087</c:v>
                </c:pt>
                <c:pt idx="7">
                  <c:v>211.5606936416184</c:v>
                </c:pt>
                <c:pt idx="8">
                  <c:v>90.10989010989009</c:v>
                </c:pt>
                <c:pt idx="9">
                  <c:v>117.1673819742489</c:v>
                </c:pt>
                <c:pt idx="10">
                  <c:v>125.6756756756757</c:v>
                </c:pt>
                <c:pt idx="11">
                  <c:v>82.18181818181817</c:v>
                </c:pt>
              </c:numCache>
            </c:numRef>
          </c:yVal>
        </c:ser>
        <c:ser>
          <c:idx val="1"/>
          <c:order val="1"/>
          <c:tx>
            <c:strRef>
              <c:f>'graphs - raw data'!$D$250</c:f>
              <c:strCache>
                <c:ptCount val="1"/>
                <c:pt idx="0">
                  <c:v>C8</c:v>
                </c:pt>
              </c:strCache>
            </c:strRef>
          </c:tx>
          <c:spPr>
            <a:ln w="28575">
              <a:noFill/>
            </a:ln>
          </c:spPr>
          <c:marker>
            <c:spPr>
              <a:noFill/>
              <a:ln w="19050" cmpd="sng"/>
            </c:spPr>
          </c:marker>
          <c:xVal>
            <c:numRef>
              <c:f>'graphs - raw data'!$B$251:$B$262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data'!$D$251:$D$262</c:f>
              <c:numCache>
                <c:formatCode>General</c:formatCode>
                <c:ptCount val="12"/>
                <c:pt idx="0">
                  <c:v>116.2995594713657</c:v>
                </c:pt>
                <c:pt idx="1">
                  <c:v>95.11718750000003</c:v>
                </c:pt>
                <c:pt idx="2">
                  <c:v>87.03703703703701</c:v>
                </c:pt>
                <c:pt idx="3">
                  <c:v>89.65517241379311</c:v>
                </c:pt>
                <c:pt idx="4">
                  <c:v>172.1030042918455</c:v>
                </c:pt>
                <c:pt idx="5">
                  <c:v>154.3333333333333</c:v>
                </c:pt>
                <c:pt idx="6">
                  <c:v>152.7638190954774</c:v>
                </c:pt>
                <c:pt idx="7">
                  <c:v>121.8518518518519</c:v>
                </c:pt>
                <c:pt idx="8">
                  <c:v>121.875</c:v>
                </c:pt>
                <c:pt idx="9">
                  <c:v>124.4343891402715</c:v>
                </c:pt>
                <c:pt idx="10">
                  <c:v>107.3770491803279</c:v>
                </c:pt>
                <c:pt idx="11">
                  <c:v>102.9411764705882</c:v>
                </c:pt>
              </c:numCache>
            </c:numRef>
          </c:yVal>
        </c:ser>
        <c:ser>
          <c:idx val="2"/>
          <c:order val="2"/>
          <c:tx>
            <c:strRef>
              <c:f>'graphs - raw data'!$E$250</c:f>
              <c:strCache>
                <c:ptCount val="1"/>
                <c:pt idx="0">
                  <c:v>C9</c:v>
                </c:pt>
              </c:strCache>
            </c:strRef>
          </c:tx>
          <c:spPr>
            <a:ln w="28575">
              <a:noFill/>
            </a:ln>
          </c:spPr>
          <c:marker>
            <c:spPr>
              <a:noFill/>
              <a:ln w="19050" cmpd="sng"/>
            </c:spPr>
          </c:marker>
          <c:xVal>
            <c:numRef>
              <c:f>'graphs - raw data'!$B$251:$B$262</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data'!$E$251:$E$262</c:f>
              <c:numCache>
                <c:formatCode>General</c:formatCode>
                <c:ptCount val="12"/>
                <c:pt idx="0">
                  <c:v>174.928774928775</c:v>
                </c:pt>
                <c:pt idx="1">
                  <c:v>145.9057071960298</c:v>
                </c:pt>
                <c:pt idx="2">
                  <c:v>137.8250591016549</c:v>
                </c:pt>
                <c:pt idx="3">
                  <c:v>93.9047619047619</c:v>
                </c:pt>
                <c:pt idx="4">
                  <c:v>161.2334801762114</c:v>
                </c:pt>
                <c:pt idx="5">
                  <c:v>108.9820359281437</c:v>
                </c:pt>
                <c:pt idx="6">
                  <c:v>56.18374558303886</c:v>
                </c:pt>
                <c:pt idx="7">
                  <c:v>146.031746031746</c:v>
                </c:pt>
                <c:pt idx="8">
                  <c:v>136.1111111111111</c:v>
                </c:pt>
                <c:pt idx="9">
                  <c:v>107.0247933884298</c:v>
                </c:pt>
                <c:pt idx="10">
                  <c:v>128.9592760180995</c:v>
                </c:pt>
                <c:pt idx="11">
                  <c:v>121.8340611353712</c:v>
                </c:pt>
              </c:numCache>
            </c:numRef>
          </c:yVal>
        </c:ser>
        <c:axId val="618316920"/>
        <c:axId val="618322120"/>
      </c:scatterChart>
      <c:valAx>
        <c:axId val="618316920"/>
        <c:scaling>
          <c:orientation val="minMax"/>
        </c:scaling>
        <c:axPos val="b"/>
        <c:numFmt formatCode="General" sourceLinked="1"/>
        <c:majorTickMark val="none"/>
        <c:tickLblPos val="none"/>
        <c:crossAx val="618322120"/>
        <c:crosses val="autoZero"/>
        <c:crossBetween val="midCat"/>
      </c:valAx>
      <c:valAx>
        <c:axId val="618322120"/>
        <c:scaling>
          <c:orientation val="minMax"/>
        </c:scaling>
        <c:axPos val="l"/>
        <c:majorGridlines>
          <c:spPr>
            <a:ln>
              <a:noFill/>
            </a:ln>
          </c:spPr>
        </c:majorGridlines>
        <c:title>
          <c:tx>
            <c:rich>
              <a:bodyPr/>
              <a:lstStyle/>
              <a:p>
                <a:pPr>
                  <a:defRPr/>
                </a:pPr>
                <a:r>
                  <a:rPr lang="en-US"/>
                  <a:t>Soil moisture (%)</a:t>
                </a:r>
              </a:p>
            </c:rich>
          </c:tx>
        </c:title>
        <c:numFmt formatCode="0" sourceLinked="0"/>
        <c:tickLblPos val="nextTo"/>
        <c:crossAx val="618316920"/>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B</a:t>
            </a:r>
          </a:p>
        </c:rich>
      </c:tx>
      <c:layout>
        <c:manualLayout>
          <c:xMode val="edge"/>
          <c:yMode val="edge"/>
          <c:x val="0.877761592300962"/>
          <c:y val="0.0416666666666667"/>
        </c:manualLayout>
      </c:layout>
    </c:title>
    <c:plotArea>
      <c:layout>
        <c:manualLayout>
          <c:layoutTarget val="inner"/>
          <c:xMode val="edge"/>
          <c:yMode val="edge"/>
          <c:x val="0.140224628171479"/>
          <c:y val="0.0509259259259259"/>
          <c:w val="0.687181321084864"/>
          <c:h val="0.819444444444444"/>
        </c:manualLayout>
      </c:layout>
      <c:scatterChart>
        <c:scatterStyle val="lineMarker"/>
        <c:ser>
          <c:idx val="0"/>
          <c:order val="0"/>
          <c:tx>
            <c:strRef>
              <c:f>'graphs - raw data'!$C$265</c:f>
              <c:strCache>
                <c:ptCount val="1"/>
                <c:pt idx="0">
                  <c:v>C7</c:v>
                </c:pt>
              </c:strCache>
            </c:strRef>
          </c:tx>
          <c:spPr>
            <a:ln w="28575">
              <a:noFill/>
            </a:ln>
          </c:spPr>
          <c:marker>
            <c:spPr>
              <a:noFill/>
              <a:ln w="19050" cmpd="sng"/>
            </c:spPr>
          </c:marker>
          <c:xVal>
            <c:numRef>
              <c:f>'graphs - raw data'!$B$266:$B$277</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data'!$C$266:$C$277</c:f>
              <c:numCache>
                <c:formatCode>General</c:formatCode>
                <c:ptCount val="12"/>
                <c:pt idx="0">
                  <c:v>29.34131736526946</c:v>
                </c:pt>
                <c:pt idx="1">
                  <c:v>30.97582811101164</c:v>
                </c:pt>
                <c:pt idx="2">
                  <c:v>26.73267326732675</c:v>
                </c:pt>
                <c:pt idx="3">
                  <c:v>23.21187584345481</c:v>
                </c:pt>
                <c:pt idx="4">
                  <c:v>31.13553113553115</c:v>
                </c:pt>
                <c:pt idx="5">
                  <c:v>39.58944281524927</c:v>
                </c:pt>
                <c:pt idx="6">
                  <c:v>41.15898959881129</c:v>
                </c:pt>
                <c:pt idx="7">
                  <c:v>36.47727272727274</c:v>
                </c:pt>
                <c:pt idx="8">
                  <c:v>41.3544668587896</c:v>
                </c:pt>
                <c:pt idx="9">
                  <c:v>31.05670103092784</c:v>
                </c:pt>
                <c:pt idx="10">
                  <c:v>34.07821229050278</c:v>
                </c:pt>
                <c:pt idx="11">
                  <c:v>29.58280657395701</c:v>
                </c:pt>
              </c:numCache>
            </c:numRef>
          </c:yVal>
        </c:ser>
        <c:ser>
          <c:idx val="1"/>
          <c:order val="1"/>
          <c:tx>
            <c:strRef>
              <c:f>'graphs - raw data'!$D$265</c:f>
              <c:strCache>
                <c:ptCount val="1"/>
                <c:pt idx="0">
                  <c:v>C8</c:v>
                </c:pt>
              </c:strCache>
            </c:strRef>
          </c:tx>
          <c:spPr>
            <a:ln w="28575">
              <a:noFill/>
            </a:ln>
          </c:spPr>
          <c:marker>
            <c:spPr>
              <a:noFill/>
              <a:ln w="19050" cmpd="sng"/>
            </c:spPr>
          </c:marker>
          <c:xVal>
            <c:numRef>
              <c:f>'graphs - raw data'!$B$266:$B$277</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data'!$D$266:$D$277</c:f>
              <c:numCache>
                <c:formatCode>General</c:formatCode>
                <c:ptCount val="12"/>
                <c:pt idx="0">
                  <c:v>37.9356568364611</c:v>
                </c:pt>
                <c:pt idx="1">
                  <c:v>31.60621761658033</c:v>
                </c:pt>
                <c:pt idx="2">
                  <c:v>33.41902313624679</c:v>
                </c:pt>
                <c:pt idx="3">
                  <c:v>38.23129251700681</c:v>
                </c:pt>
                <c:pt idx="4">
                  <c:v>37.55958055290753</c:v>
                </c:pt>
                <c:pt idx="5">
                  <c:v>36.52618135376754</c:v>
                </c:pt>
                <c:pt idx="6">
                  <c:v>40.1662049861496</c:v>
                </c:pt>
                <c:pt idx="7">
                  <c:v>33.29439252336448</c:v>
                </c:pt>
                <c:pt idx="8">
                  <c:v>36.89189189189189</c:v>
                </c:pt>
                <c:pt idx="9">
                  <c:v>36.46258503401361</c:v>
                </c:pt>
                <c:pt idx="10">
                  <c:v>30.88803088803089</c:v>
                </c:pt>
                <c:pt idx="11">
                  <c:v>30.52362707535121</c:v>
                </c:pt>
              </c:numCache>
            </c:numRef>
          </c:yVal>
        </c:ser>
        <c:ser>
          <c:idx val="2"/>
          <c:order val="2"/>
          <c:tx>
            <c:strRef>
              <c:f>'graphs - raw data'!$E$265</c:f>
              <c:strCache>
                <c:ptCount val="1"/>
                <c:pt idx="0">
                  <c:v>C9</c:v>
                </c:pt>
              </c:strCache>
            </c:strRef>
          </c:tx>
          <c:spPr>
            <a:ln w="28575">
              <a:noFill/>
            </a:ln>
          </c:spPr>
          <c:marker>
            <c:spPr>
              <a:noFill/>
              <a:ln w="19050" cmpd="sng"/>
            </c:spPr>
          </c:marker>
          <c:xVal>
            <c:numRef>
              <c:f>'graphs - raw data'!$B$266:$B$277</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data'!$E$266:$E$277</c:f>
              <c:numCache>
                <c:formatCode>General</c:formatCode>
                <c:ptCount val="12"/>
                <c:pt idx="0">
                  <c:v>38.32167832167832</c:v>
                </c:pt>
                <c:pt idx="1">
                  <c:v>36.93931398416885</c:v>
                </c:pt>
                <c:pt idx="2">
                  <c:v>38.42034805890226</c:v>
                </c:pt>
                <c:pt idx="3">
                  <c:v>32.33376792698823</c:v>
                </c:pt>
                <c:pt idx="4">
                  <c:v>35.07281553398057</c:v>
                </c:pt>
                <c:pt idx="5">
                  <c:v>34.78260869565216</c:v>
                </c:pt>
                <c:pt idx="6">
                  <c:v>35.83021223470663</c:v>
                </c:pt>
                <c:pt idx="7">
                  <c:v>35.96176821983273</c:v>
                </c:pt>
                <c:pt idx="8">
                  <c:v>32.58869908015768</c:v>
                </c:pt>
                <c:pt idx="9">
                  <c:v>30.25974025974025</c:v>
                </c:pt>
                <c:pt idx="10">
                  <c:v>26.58385093167702</c:v>
                </c:pt>
                <c:pt idx="11">
                  <c:v>22.75449101796405</c:v>
                </c:pt>
              </c:numCache>
            </c:numRef>
          </c:yVal>
        </c:ser>
        <c:axId val="618372648"/>
        <c:axId val="618377848"/>
      </c:scatterChart>
      <c:valAx>
        <c:axId val="618372648"/>
        <c:scaling>
          <c:orientation val="minMax"/>
        </c:scaling>
        <c:axPos val="b"/>
        <c:numFmt formatCode="General" sourceLinked="1"/>
        <c:majorTickMark val="none"/>
        <c:tickLblPos val="none"/>
        <c:crossAx val="618377848"/>
        <c:crosses val="autoZero"/>
        <c:crossBetween val="midCat"/>
      </c:valAx>
      <c:valAx>
        <c:axId val="618377848"/>
        <c:scaling>
          <c:orientation val="minMax"/>
        </c:scaling>
        <c:axPos val="l"/>
        <c:majorGridlines>
          <c:spPr>
            <a:ln>
              <a:noFill/>
            </a:ln>
          </c:spPr>
        </c:majorGridlines>
        <c:title>
          <c:tx>
            <c:rich>
              <a:bodyPr/>
              <a:lstStyle/>
              <a:p>
                <a:pPr>
                  <a:defRPr/>
                </a:pPr>
                <a:r>
                  <a:rPr lang="en-US"/>
                  <a:t>Soil moisture (%)</a:t>
                </a:r>
              </a:p>
            </c:rich>
          </c:tx>
        </c:title>
        <c:numFmt formatCode="0" sourceLinked="0"/>
        <c:tickLblPos val="nextTo"/>
        <c:crossAx val="618372648"/>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Oe</a:t>
            </a:r>
          </a:p>
        </c:rich>
      </c:tx>
      <c:layout>
        <c:manualLayout>
          <c:xMode val="edge"/>
          <c:yMode val="edge"/>
          <c:x val="0.877761592300962"/>
          <c:y val="0.0416666666666667"/>
        </c:manualLayout>
      </c:layout>
    </c:title>
    <c:plotArea>
      <c:layout>
        <c:manualLayout>
          <c:layoutTarget val="inner"/>
          <c:xMode val="edge"/>
          <c:yMode val="edge"/>
          <c:x val="0.140224628171479"/>
          <c:y val="0.0509259259259259"/>
          <c:w val="0.687181321084864"/>
          <c:h val="0.819444444444444"/>
        </c:manualLayout>
      </c:layout>
      <c:scatterChart>
        <c:scatterStyle val="lineMarker"/>
        <c:ser>
          <c:idx val="0"/>
          <c:order val="0"/>
          <c:tx>
            <c:strRef>
              <c:f>'graphs - raw data'!$C$234</c:f>
              <c:strCache>
                <c:ptCount val="1"/>
                <c:pt idx="0">
                  <c:v>C7</c:v>
                </c:pt>
              </c:strCache>
            </c:strRef>
          </c:tx>
          <c:spPr>
            <a:ln w="28575">
              <a:noFill/>
            </a:ln>
          </c:spPr>
          <c:marker>
            <c:spPr>
              <a:noFill/>
              <a:ln w="19050" cmpd="sng"/>
            </c:spPr>
          </c:marker>
          <c:xVal>
            <c:numRef>
              <c:f>'graphs - raw data'!$B$235:$B$246</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data'!$C$235:$C$246</c:f>
              <c:numCache>
                <c:formatCode>General</c:formatCode>
                <c:ptCount val="12"/>
                <c:pt idx="0">
                  <c:v>138.6792452830189</c:v>
                </c:pt>
                <c:pt idx="1">
                  <c:v>154.6511627906977</c:v>
                </c:pt>
                <c:pt idx="2">
                  <c:v>131.0344827586207</c:v>
                </c:pt>
                <c:pt idx="3">
                  <c:v>120.3125</c:v>
                </c:pt>
                <c:pt idx="4">
                  <c:v>211.1111111111111</c:v>
                </c:pt>
                <c:pt idx="5">
                  <c:v>201.010101010101</c:v>
                </c:pt>
                <c:pt idx="6">
                  <c:v>208.2474226804124</c:v>
                </c:pt>
                <c:pt idx="7">
                  <c:v>251.3274336283185</c:v>
                </c:pt>
                <c:pt idx="8">
                  <c:v>175.2631578947368</c:v>
                </c:pt>
                <c:pt idx="9">
                  <c:v>179.7814207650273</c:v>
                </c:pt>
                <c:pt idx="10">
                  <c:v>198.224852071006</c:v>
                </c:pt>
                <c:pt idx="11">
                  <c:v>171.5025906735751</c:v>
                </c:pt>
              </c:numCache>
            </c:numRef>
          </c:yVal>
        </c:ser>
        <c:ser>
          <c:idx val="1"/>
          <c:order val="1"/>
          <c:tx>
            <c:strRef>
              <c:f>'graphs - raw data'!$D$234</c:f>
              <c:strCache>
                <c:ptCount val="1"/>
                <c:pt idx="0">
                  <c:v>C8</c:v>
                </c:pt>
              </c:strCache>
            </c:strRef>
          </c:tx>
          <c:spPr>
            <a:ln w="28575">
              <a:noFill/>
            </a:ln>
          </c:spPr>
          <c:marker>
            <c:spPr>
              <a:noFill/>
              <a:ln w="19050" cmpd="sng"/>
            </c:spPr>
          </c:marker>
          <c:xVal>
            <c:numRef>
              <c:f>'graphs - raw data'!$B$235:$B$246</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data'!$D$235:$D$246</c:f>
              <c:numCache>
                <c:formatCode>General</c:formatCode>
                <c:ptCount val="12"/>
                <c:pt idx="0">
                  <c:v>206.9565217391305</c:v>
                </c:pt>
                <c:pt idx="1">
                  <c:v>193.491124260355</c:v>
                </c:pt>
                <c:pt idx="2">
                  <c:v>156.6233766233766</c:v>
                </c:pt>
                <c:pt idx="3">
                  <c:v>185.5932203389831</c:v>
                </c:pt>
                <c:pt idx="4">
                  <c:v>206.9767441860465</c:v>
                </c:pt>
                <c:pt idx="5">
                  <c:v>188.7323943661972</c:v>
                </c:pt>
                <c:pt idx="6">
                  <c:v>182.2033898305085</c:v>
                </c:pt>
                <c:pt idx="7">
                  <c:v>246.0869565217392</c:v>
                </c:pt>
                <c:pt idx="8">
                  <c:v>181.3559322033899</c:v>
                </c:pt>
                <c:pt idx="9">
                  <c:v>158.5</c:v>
                </c:pt>
                <c:pt idx="10">
                  <c:v>151.4851485148515</c:v>
                </c:pt>
                <c:pt idx="11">
                  <c:v>175.6906077348066</c:v>
                </c:pt>
              </c:numCache>
            </c:numRef>
          </c:yVal>
        </c:ser>
        <c:ser>
          <c:idx val="2"/>
          <c:order val="2"/>
          <c:tx>
            <c:strRef>
              <c:f>'graphs - raw data'!$E$234</c:f>
              <c:strCache>
                <c:ptCount val="1"/>
                <c:pt idx="0">
                  <c:v>C9</c:v>
                </c:pt>
              </c:strCache>
            </c:strRef>
          </c:tx>
          <c:spPr>
            <a:ln w="28575">
              <a:noFill/>
            </a:ln>
          </c:spPr>
          <c:marker>
            <c:spPr>
              <a:noFill/>
              <a:ln w="19050" cmpd="sng"/>
            </c:spPr>
          </c:marker>
          <c:xVal>
            <c:numRef>
              <c:f>'graphs - raw data'!$B$235:$B$246</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data'!$E$235:$E$246</c:f>
              <c:numCache>
                <c:formatCode>General</c:formatCode>
                <c:ptCount val="12"/>
                <c:pt idx="0">
                  <c:v>199.074074074074</c:v>
                </c:pt>
                <c:pt idx="1">
                  <c:v>233.2191780821918</c:v>
                </c:pt>
                <c:pt idx="2">
                  <c:v>2</c:v>
                </c:pt>
                <c:pt idx="3">
                  <c:v>190.5604719764012</c:v>
                </c:pt>
                <c:pt idx="4">
                  <c:v>234.3999999999999</c:v>
                </c:pt>
                <c:pt idx="5">
                  <c:v>209.4017094017094</c:v>
                </c:pt>
                <c:pt idx="6">
                  <c:v>216.2393162393163</c:v>
                </c:pt>
                <c:pt idx="7">
                  <c:v>148.6363636363636</c:v>
                </c:pt>
                <c:pt idx="8">
                  <c:v>207.1428571428572</c:v>
                </c:pt>
                <c:pt idx="9">
                  <c:v>198.8235294117648</c:v>
                </c:pt>
                <c:pt idx="10">
                  <c:v>160.4166666666667</c:v>
                </c:pt>
                <c:pt idx="11">
                  <c:v>154.228855721393</c:v>
                </c:pt>
              </c:numCache>
            </c:numRef>
          </c:yVal>
        </c:ser>
        <c:axId val="618428312"/>
        <c:axId val="618433512"/>
      </c:scatterChart>
      <c:valAx>
        <c:axId val="618428312"/>
        <c:scaling>
          <c:orientation val="minMax"/>
        </c:scaling>
        <c:axPos val="b"/>
        <c:numFmt formatCode="General" sourceLinked="1"/>
        <c:majorTickMark val="none"/>
        <c:tickLblPos val="none"/>
        <c:crossAx val="618433512"/>
        <c:crosses val="autoZero"/>
        <c:crossBetween val="midCat"/>
      </c:valAx>
      <c:valAx>
        <c:axId val="618433512"/>
        <c:scaling>
          <c:orientation val="minMax"/>
        </c:scaling>
        <c:axPos val="l"/>
        <c:majorGridlines>
          <c:spPr>
            <a:ln>
              <a:noFill/>
            </a:ln>
          </c:spPr>
        </c:majorGridlines>
        <c:title>
          <c:tx>
            <c:rich>
              <a:bodyPr/>
              <a:lstStyle/>
              <a:p>
                <a:pPr>
                  <a:defRPr/>
                </a:pPr>
                <a:r>
                  <a:rPr lang="en-US"/>
                  <a:t>Soil moisture (%)</a:t>
                </a:r>
              </a:p>
            </c:rich>
          </c:tx>
        </c:title>
        <c:numFmt formatCode="0" sourceLinked="0"/>
        <c:tickLblPos val="nextTo"/>
        <c:crossAx val="618428312"/>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sz="1400"/>
            </a:pPr>
            <a:r>
              <a:rPr lang="en-US" sz="1400"/>
              <a:t>Oe horizon</a:t>
            </a:r>
          </a:p>
        </c:rich>
      </c:tx>
      <c:layout>
        <c:manualLayout>
          <c:xMode val="edge"/>
          <c:yMode val="edge"/>
          <c:x val="0.722223189082497"/>
          <c:y val="0.0647773279352227"/>
        </c:manualLayout>
      </c:layout>
    </c:title>
    <c:plotArea>
      <c:layout/>
      <c:barChart>
        <c:barDir val="col"/>
        <c:grouping val="clustered"/>
        <c:ser>
          <c:idx val="0"/>
          <c:order val="0"/>
          <c:tx>
            <c:strRef>
              <c:f>'graphs - summary by stand'!$B$3</c:f>
              <c:strCache>
                <c:ptCount val="1"/>
                <c:pt idx="0">
                  <c:v>C7</c:v>
                </c:pt>
              </c:strCache>
            </c:strRef>
          </c:tx>
          <c:spPr>
            <a:solidFill>
              <a:schemeClr val="bg1">
                <a:lumMod val="75000"/>
              </a:schemeClr>
            </a:solidFill>
            <a:ln>
              <a:solidFill>
                <a:schemeClr val="tx1"/>
              </a:solidFill>
            </a:ln>
            <a:effectLst/>
          </c:spPr>
          <c:errBars>
            <c:errBarType val="both"/>
            <c:errValType val="cust"/>
            <c:plus>
              <c:numRef>
                <c:f>'graphs - summary by stand'!$E$4:$E$6</c:f>
                <c:numCache>
                  <c:formatCode>General</c:formatCode>
                  <c:ptCount val="3"/>
                  <c:pt idx="0">
                    <c:v>0.111275303276461</c:v>
                  </c:pt>
                  <c:pt idx="1">
                    <c:v>0.144570083637763</c:v>
                  </c:pt>
                  <c:pt idx="2">
                    <c:v>0.0178524777155172</c:v>
                  </c:pt>
                </c:numCache>
              </c:numRef>
            </c:plus>
            <c:minus>
              <c:numRef>
                <c:f>'graphs - summary by stand'!$E$4:$E$6</c:f>
                <c:numCache>
                  <c:formatCode>General</c:formatCode>
                  <c:ptCount val="3"/>
                  <c:pt idx="0">
                    <c:v>0.111275303276461</c:v>
                  </c:pt>
                  <c:pt idx="1">
                    <c:v>0.144570083637763</c:v>
                  </c:pt>
                  <c:pt idx="2">
                    <c:v>0.0178524777155172</c:v>
                  </c:pt>
                </c:numCache>
              </c:numRef>
            </c:minus>
          </c:errBars>
          <c:cat>
            <c:strRef>
              <c:f>'graphs - summary by stand'!$A$4:$A$6</c:f>
              <c:strCache>
                <c:ptCount val="3"/>
                <c:pt idx="0">
                  <c:v>June</c:v>
                </c:pt>
                <c:pt idx="1">
                  <c:v>July</c:v>
                </c:pt>
                <c:pt idx="2">
                  <c:v>August</c:v>
                </c:pt>
              </c:strCache>
            </c:strRef>
          </c:cat>
          <c:val>
            <c:numRef>
              <c:f>'graphs - summary by stand'!$B$4:$B$6</c:f>
              <c:numCache>
                <c:formatCode>General</c:formatCode>
                <c:ptCount val="3"/>
                <c:pt idx="0">
                  <c:v>0.228308287765838</c:v>
                </c:pt>
                <c:pt idx="1">
                  <c:v>0.615792580666006</c:v>
                </c:pt>
                <c:pt idx="2">
                  <c:v>0.263923790221459</c:v>
                </c:pt>
              </c:numCache>
            </c:numRef>
          </c:val>
        </c:ser>
        <c:ser>
          <c:idx val="1"/>
          <c:order val="1"/>
          <c:tx>
            <c:strRef>
              <c:f>'graphs - summary by stand'!$C$3</c:f>
              <c:strCache>
                <c:ptCount val="1"/>
                <c:pt idx="0">
                  <c:v>C8</c:v>
                </c:pt>
              </c:strCache>
            </c:strRef>
          </c:tx>
          <c:spPr>
            <a:solidFill>
              <a:schemeClr val="tx1">
                <a:lumMod val="65000"/>
                <a:lumOff val="35000"/>
              </a:schemeClr>
            </a:solidFill>
            <a:ln>
              <a:solidFill>
                <a:schemeClr val="tx1"/>
              </a:solidFill>
            </a:ln>
            <a:effectLst/>
          </c:spPr>
          <c:errBars>
            <c:errBarType val="plus"/>
            <c:errValType val="cust"/>
            <c:plus>
              <c:numRef>
                <c:f>'graphs - summary by stand'!$F$4:$F$6</c:f>
                <c:numCache>
                  <c:formatCode>General</c:formatCode>
                  <c:ptCount val="3"/>
                  <c:pt idx="0">
                    <c:v>0.101635017558596</c:v>
                  </c:pt>
                  <c:pt idx="1">
                    <c:v>0.131356871128529</c:v>
                  </c:pt>
                  <c:pt idx="2">
                    <c:v>0.077838989974781</c:v>
                  </c:pt>
                </c:numCache>
              </c:numRef>
            </c:plus>
            <c:minus>
              <c:numRef>
                <c:f>'graphs - summary by stand'!$F$4:$F$6</c:f>
                <c:numCache>
                  <c:formatCode>General</c:formatCode>
                  <c:ptCount val="3"/>
                  <c:pt idx="0">
                    <c:v>0.101635017558596</c:v>
                  </c:pt>
                  <c:pt idx="1">
                    <c:v>0.131356871128529</c:v>
                  </c:pt>
                  <c:pt idx="2">
                    <c:v>0.077838989974781</c:v>
                  </c:pt>
                </c:numCache>
              </c:numRef>
            </c:minus>
          </c:errBars>
          <c:cat>
            <c:strRef>
              <c:f>'graphs - summary by stand'!$A$4:$A$6</c:f>
              <c:strCache>
                <c:ptCount val="3"/>
                <c:pt idx="0">
                  <c:v>June</c:v>
                </c:pt>
                <c:pt idx="1">
                  <c:v>July</c:v>
                </c:pt>
                <c:pt idx="2">
                  <c:v>August</c:v>
                </c:pt>
              </c:strCache>
            </c:strRef>
          </c:cat>
          <c:val>
            <c:numRef>
              <c:f>'graphs - summary by stand'!$C$4:$C$6</c:f>
              <c:numCache>
                <c:formatCode>General</c:formatCode>
                <c:ptCount val="3"/>
                <c:pt idx="0">
                  <c:v>0.218486061264425</c:v>
                </c:pt>
                <c:pt idx="1">
                  <c:v>0.255986925814696</c:v>
                </c:pt>
                <c:pt idx="2">
                  <c:v>0.0666614571605414</c:v>
                </c:pt>
              </c:numCache>
            </c:numRef>
          </c:val>
        </c:ser>
        <c:ser>
          <c:idx val="2"/>
          <c:order val="2"/>
          <c:tx>
            <c:strRef>
              <c:f>'graphs - summary by stand'!$D$3</c:f>
              <c:strCache>
                <c:ptCount val="1"/>
                <c:pt idx="0">
                  <c:v>C9</c:v>
                </c:pt>
              </c:strCache>
            </c:strRef>
          </c:tx>
          <c:spPr>
            <a:solidFill>
              <a:schemeClr val="tx1"/>
            </a:solidFill>
            <a:ln>
              <a:solidFill>
                <a:schemeClr val="tx1"/>
              </a:solidFill>
            </a:ln>
            <a:effectLst/>
          </c:spPr>
          <c:errBars>
            <c:errBarType val="plus"/>
            <c:errValType val="cust"/>
            <c:plus>
              <c:numRef>
                <c:f>'graphs - summary by stand'!$G$4:$G$6</c:f>
                <c:numCache>
                  <c:formatCode>General</c:formatCode>
                  <c:ptCount val="3"/>
                  <c:pt idx="0">
                    <c:v>0.197155496080754</c:v>
                  </c:pt>
                  <c:pt idx="1">
                    <c:v>0.197501955785843</c:v>
                  </c:pt>
                  <c:pt idx="2">
                    <c:v>0.13169664112939</c:v>
                  </c:pt>
                </c:numCache>
              </c:numRef>
            </c:plus>
            <c:minus>
              <c:numRef>
                <c:f>'graphs - summary by stand'!$G$4:$G$6</c:f>
                <c:numCache>
                  <c:formatCode>General</c:formatCode>
                  <c:ptCount val="3"/>
                  <c:pt idx="0">
                    <c:v>0.197155496080754</c:v>
                  </c:pt>
                  <c:pt idx="1">
                    <c:v>0.197501955785843</c:v>
                  </c:pt>
                  <c:pt idx="2">
                    <c:v>0.13169664112939</c:v>
                  </c:pt>
                </c:numCache>
              </c:numRef>
            </c:minus>
          </c:errBars>
          <c:cat>
            <c:strRef>
              <c:f>'graphs - summary by stand'!$A$4:$A$6</c:f>
              <c:strCache>
                <c:ptCount val="3"/>
                <c:pt idx="0">
                  <c:v>June</c:v>
                </c:pt>
                <c:pt idx="1">
                  <c:v>July</c:v>
                </c:pt>
                <c:pt idx="2">
                  <c:v>August</c:v>
                </c:pt>
              </c:strCache>
            </c:strRef>
          </c:cat>
          <c:val>
            <c:numRef>
              <c:f>'graphs - summary by stand'!$D$4:$D$6</c:f>
              <c:numCache>
                <c:formatCode>General</c:formatCode>
                <c:ptCount val="3"/>
                <c:pt idx="0">
                  <c:v>0.514874748373452</c:v>
                </c:pt>
                <c:pt idx="1">
                  <c:v>0.490952527423327</c:v>
                </c:pt>
                <c:pt idx="2">
                  <c:v>0.373062566537658</c:v>
                </c:pt>
              </c:numCache>
            </c:numRef>
          </c:val>
        </c:ser>
        <c:axId val="617000648"/>
        <c:axId val="616979656"/>
      </c:barChart>
      <c:catAx>
        <c:axId val="617000648"/>
        <c:scaling>
          <c:orientation val="minMax"/>
        </c:scaling>
        <c:axPos val="b"/>
        <c:numFmt formatCode="General" sourceLinked="1"/>
        <c:tickLblPos val="nextTo"/>
        <c:crossAx val="616979656"/>
        <c:crosses val="autoZero"/>
        <c:auto val="1"/>
        <c:lblAlgn val="ctr"/>
        <c:lblOffset val="100"/>
      </c:catAx>
      <c:valAx>
        <c:axId val="616979656"/>
        <c:scaling>
          <c:orientation val="minMax"/>
        </c:scaling>
        <c:axPos val="l"/>
        <c:title>
          <c:tx>
            <c:rich>
              <a:bodyPr/>
              <a:lstStyle/>
              <a:p>
                <a:pPr>
                  <a:defRPr/>
                </a:pPr>
                <a:r>
                  <a:rPr lang="en-US"/>
                  <a:t>Net N mineralization (ug N/g dry soil/hr)</a:t>
                </a:r>
              </a:p>
            </c:rich>
          </c:tx>
          <c:layout>
            <c:manualLayout>
              <c:xMode val="edge"/>
              <c:yMode val="edge"/>
              <c:x val="0.0296495956873315"/>
              <c:y val="0.0882587905256782"/>
            </c:manualLayout>
          </c:layout>
        </c:title>
        <c:numFmt formatCode="General" sourceLinked="1"/>
        <c:tickLblPos val="nextTo"/>
        <c:crossAx val="617000648"/>
        <c:crosses val="autoZero"/>
        <c:crossBetween val="between"/>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sz="1400"/>
            </a:pPr>
            <a:r>
              <a:rPr lang="en-US" sz="1400"/>
              <a:t>Oa horizon</a:t>
            </a:r>
          </a:p>
        </c:rich>
      </c:tx>
      <c:layout>
        <c:manualLayout>
          <c:xMode val="edge"/>
          <c:yMode val="edge"/>
          <c:x val="0.722223189082497"/>
          <c:y val="0.0647773279352227"/>
        </c:manualLayout>
      </c:layout>
    </c:title>
    <c:plotArea>
      <c:layout/>
      <c:barChart>
        <c:barDir val="col"/>
        <c:grouping val="clustered"/>
        <c:ser>
          <c:idx val="0"/>
          <c:order val="0"/>
          <c:tx>
            <c:strRef>
              <c:f>'graphs - summary by stand'!$B$10</c:f>
              <c:strCache>
                <c:ptCount val="1"/>
                <c:pt idx="0">
                  <c:v>C7</c:v>
                </c:pt>
              </c:strCache>
            </c:strRef>
          </c:tx>
          <c:spPr>
            <a:solidFill>
              <a:schemeClr val="bg1">
                <a:lumMod val="75000"/>
              </a:schemeClr>
            </a:solidFill>
            <a:ln>
              <a:solidFill>
                <a:schemeClr val="tx1"/>
              </a:solidFill>
            </a:ln>
            <a:effectLst/>
          </c:spPr>
          <c:errBars>
            <c:errBarType val="plus"/>
            <c:errValType val="cust"/>
            <c:plus>
              <c:numRef>
                <c:f>'graphs - summary by stand'!$E$11:$E$13</c:f>
                <c:numCache>
                  <c:formatCode>General</c:formatCode>
                  <c:ptCount val="3"/>
                  <c:pt idx="0">
                    <c:v>0.0439121625600308</c:v>
                  </c:pt>
                  <c:pt idx="1">
                    <c:v>0.054694558562604</c:v>
                  </c:pt>
                  <c:pt idx="2">
                    <c:v>0.0193270950119272</c:v>
                  </c:pt>
                </c:numCache>
              </c:numRef>
            </c:plus>
            <c:minus>
              <c:numRef>
                <c:f>'graphs - summary by stand'!$E$11:$E$13</c:f>
                <c:numCache>
                  <c:formatCode>General</c:formatCode>
                  <c:ptCount val="3"/>
                  <c:pt idx="0">
                    <c:v>0.0439121625600308</c:v>
                  </c:pt>
                  <c:pt idx="1">
                    <c:v>0.054694558562604</c:v>
                  </c:pt>
                  <c:pt idx="2">
                    <c:v>0.0193270950119272</c:v>
                  </c:pt>
                </c:numCache>
              </c:numRef>
            </c:minus>
          </c:errBars>
          <c:cat>
            <c:strRef>
              <c:f>'graphs - summary by stand'!$A$11:$A$13</c:f>
              <c:strCache>
                <c:ptCount val="3"/>
                <c:pt idx="0">
                  <c:v>June</c:v>
                </c:pt>
                <c:pt idx="1">
                  <c:v>July</c:v>
                </c:pt>
                <c:pt idx="2">
                  <c:v>August</c:v>
                </c:pt>
              </c:strCache>
            </c:strRef>
          </c:cat>
          <c:val>
            <c:numRef>
              <c:f>'graphs - summary by stand'!$B$11:$B$13</c:f>
              <c:numCache>
                <c:formatCode>General</c:formatCode>
                <c:ptCount val="3"/>
                <c:pt idx="0">
                  <c:v>0.11959392673093</c:v>
                </c:pt>
                <c:pt idx="1">
                  <c:v>0.222388594429218</c:v>
                </c:pt>
                <c:pt idx="2">
                  <c:v>0.0732436210876981</c:v>
                </c:pt>
              </c:numCache>
            </c:numRef>
          </c:val>
        </c:ser>
        <c:ser>
          <c:idx val="1"/>
          <c:order val="1"/>
          <c:tx>
            <c:strRef>
              <c:f>'graphs - summary by stand'!$C$10</c:f>
              <c:strCache>
                <c:ptCount val="1"/>
                <c:pt idx="0">
                  <c:v>C8</c:v>
                </c:pt>
              </c:strCache>
            </c:strRef>
          </c:tx>
          <c:spPr>
            <a:solidFill>
              <a:schemeClr val="bg1">
                <a:lumMod val="50000"/>
              </a:schemeClr>
            </a:solidFill>
            <a:ln>
              <a:solidFill>
                <a:schemeClr val="tx1"/>
              </a:solidFill>
            </a:ln>
            <a:effectLst/>
          </c:spPr>
          <c:errBars>
            <c:errBarType val="plus"/>
            <c:errValType val="cust"/>
            <c:plus>
              <c:numRef>
                <c:f>'graphs - summary by stand'!$F$11:$F$13</c:f>
                <c:numCache>
                  <c:formatCode>General</c:formatCode>
                  <c:ptCount val="3"/>
                  <c:pt idx="0">
                    <c:v>0.031447908957182</c:v>
                  </c:pt>
                  <c:pt idx="1">
                    <c:v>0.0581379150080219</c:v>
                  </c:pt>
                  <c:pt idx="2">
                    <c:v>0.0438209094481461</c:v>
                  </c:pt>
                </c:numCache>
              </c:numRef>
            </c:plus>
            <c:minus>
              <c:numRef>
                <c:f>'graphs - summary by stand'!$F$11:$F$13</c:f>
                <c:numCache>
                  <c:formatCode>General</c:formatCode>
                  <c:ptCount val="3"/>
                  <c:pt idx="0">
                    <c:v>0.031447908957182</c:v>
                  </c:pt>
                  <c:pt idx="1">
                    <c:v>0.0581379150080219</c:v>
                  </c:pt>
                  <c:pt idx="2">
                    <c:v>0.0438209094481461</c:v>
                  </c:pt>
                </c:numCache>
              </c:numRef>
            </c:minus>
          </c:errBars>
          <c:cat>
            <c:strRef>
              <c:f>'graphs - summary by stand'!$A$11:$A$13</c:f>
              <c:strCache>
                <c:ptCount val="3"/>
                <c:pt idx="0">
                  <c:v>June</c:v>
                </c:pt>
                <c:pt idx="1">
                  <c:v>July</c:v>
                </c:pt>
                <c:pt idx="2">
                  <c:v>August</c:v>
                </c:pt>
              </c:strCache>
            </c:strRef>
          </c:cat>
          <c:val>
            <c:numRef>
              <c:f>'graphs - summary by stand'!$C$11:$C$13</c:f>
              <c:numCache>
                <c:formatCode>General</c:formatCode>
                <c:ptCount val="3"/>
                <c:pt idx="0">
                  <c:v>0.0833823400561215</c:v>
                </c:pt>
                <c:pt idx="1">
                  <c:v>0.115671488849097</c:v>
                </c:pt>
                <c:pt idx="2">
                  <c:v>0.12619998949052</c:v>
                </c:pt>
              </c:numCache>
            </c:numRef>
          </c:val>
        </c:ser>
        <c:ser>
          <c:idx val="2"/>
          <c:order val="2"/>
          <c:tx>
            <c:strRef>
              <c:f>'graphs - summary by stand'!$D$10</c:f>
              <c:strCache>
                <c:ptCount val="1"/>
                <c:pt idx="0">
                  <c:v>C9</c:v>
                </c:pt>
              </c:strCache>
            </c:strRef>
          </c:tx>
          <c:spPr>
            <a:solidFill>
              <a:schemeClr val="tx1"/>
            </a:solidFill>
            <a:ln>
              <a:solidFill>
                <a:schemeClr val="tx1"/>
              </a:solidFill>
            </a:ln>
            <a:effectLst/>
          </c:spPr>
          <c:errBars>
            <c:errBarType val="plus"/>
            <c:errValType val="cust"/>
            <c:plus>
              <c:numRef>
                <c:f>'graphs - summary by stand'!$G$11:$G$13</c:f>
                <c:numCache>
                  <c:formatCode>General</c:formatCode>
                  <c:ptCount val="3"/>
                  <c:pt idx="0">
                    <c:v>0.0167524632913565</c:v>
                  </c:pt>
                  <c:pt idx="1">
                    <c:v>0.0395414114753098</c:v>
                  </c:pt>
                  <c:pt idx="2">
                    <c:v>0.0573719544880232</c:v>
                  </c:pt>
                </c:numCache>
              </c:numRef>
            </c:plus>
            <c:minus>
              <c:numRef>
                <c:f>'graphs - summary by stand'!$G$11:$G$13</c:f>
                <c:numCache>
                  <c:formatCode>General</c:formatCode>
                  <c:ptCount val="3"/>
                  <c:pt idx="0">
                    <c:v>0.0167524632913565</c:v>
                  </c:pt>
                  <c:pt idx="1">
                    <c:v>0.0395414114753098</c:v>
                  </c:pt>
                  <c:pt idx="2">
                    <c:v>0.0573719544880232</c:v>
                  </c:pt>
                </c:numCache>
              </c:numRef>
            </c:minus>
          </c:errBars>
          <c:cat>
            <c:strRef>
              <c:f>'graphs - summary by stand'!$A$11:$A$13</c:f>
              <c:strCache>
                <c:ptCount val="3"/>
                <c:pt idx="0">
                  <c:v>June</c:v>
                </c:pt>
                <c:pt idx="1">
                  <c:v>July</c:v>
                </c:pt>
                <c:pt idx="2">
                  <c:v>August</c:v>
                </c:pt>
              </c:strCache>
            </c:strRef>
          </c:cat>
          <c:val>
            <c:numRef>
              <c:f>'graphs - summary by stand'!$D$11:$D$13</c:f>
              <c:numCache>
                <c:formatCode>General</c:formatCode>
                <c:ptCount val="3"/>
                <c:pt idx="0">
                  <c:v>0.241140257875165</c:v>
                </c:pt>
                <c:pt idx="1">
                  <c:v>0.261071198053112</c:v>
                </c:pt>
                <c:pt idx="2">
                  <c:v>0.264621250138128</c:v>
                </c:pt>
              </c:numCache>
            </c:numRef>
          </c:val>
        </c:ser>
        <c:axId val="616843192"/>
        <c:axId val="616854552"/>
      </c:barChart>
      <c:catAx>
        <c:axId val="616843192"/>
        <c:scaling>
          <c:orientation val="minMax"/>
        </c:scaling>
        <c:axPos val="b"/>
        <c:numFmt formatCode="General" sourceLinked="1"/>
        <c:tickLblPos val="nextTo"/>
        <c:crossAx val="616854552"/>
        <c:crosses val="autoZero"/>
        <c:auto val="1"/>
        <c:lblAlgn val="ctr"/>
        <c:lblOffset val="100"/>
      </c:catAx>
      <c:valAx>
        <c:axId val="616854552"/>
        <c:scaling>
          <c:orientation val="minMax"/>
        </c:scaling>
        <c:axPos val="l"/>
        <c:title>
          <c:tx>
            <c:rich>
              <a:bodyPr/>
              <a:lstStyle/>
              <a:p>
                <a:pPr>
                  <a:defRPr/>
                </a:pPr>
                <a:r>
                  <a:rPr lang="en-US"/>
                  <a:t>Net N mineralization (ug N/g dry soil/hr)</a:t>
                </a:r>
              </a:p>
            </c:rich>
          </c:tx>
        </c:title>
        <c:numFmt formatCode="General" sourceLinked="1"/>
        <c:tickLblPos val="nextTo"/>
        <c:crossAx val="616843192"/>
        <c:crosses val="autoZero"/>
        <c:crossBetween val="between"/>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Oe</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data'!$I$3</c:f>
              <c:strCache>
                <c:ptCount val="1"/>
                <c:pt idx="0">
                  <c:v>C7</c:v>
                </c:pt>
              </c:strCache>
            </c:strRef>
          </c:tx>
          <c:spPr>
            <a:ln w="28575">
              <a:noFill/>
            </a:ln>
          </c:spPr>
          <c:marker>
            <c:spPr>
              <a:noFill/>
              <a:ln w="19050" cmpd="sng"/>
            </c:spPr>
          </c:marker>
          <c:xVal>
            <c:numRef>
              <c:f>'graphs - raw data'!$H$4:$H$15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data'!$I$4:$I$15</c:f>
              <c:numCache>
                <c:formatCode>General</c:formatCode>
                <c:ptCount val="12"/>
                <c:pt idx="0">
                  <c:v>44.42440395447002</c:v>
                </c:pt>
                <c:pt idx="1">
                  <c:v>65.81719245251399</c:v>
                </c:pt>
                <c:pt idx="2">
                  <c:v>89.48600459925387</c:v>
                </c:pt>
                <c:pt idx="3">
                  <c:v>95.3242397903619</c:v>
                </c:pt>
                <c:pt idx="4">
                  <c:v>51.11525508696404</c:v>
                </c:pt>
                <c:pt idx="5">
                  <c:v>95.34292885392456</c:v>
                </c:pt>
                <c:pt idx="6">
                  <c:v>74.98535286888563</c:v>
                </c:pt>
                <c:pt idx="7">
                  <c:v>78.19273175072725</c:v>
                </c:pt>
                <c:pt idx="8">
                  <c:v>37.46112368459677</c:v>
                </c:pt>
                <c:pt idx="9">
                  <c:v>53.23544832258838</c:v>
                </c:pt>
                <c:pt idx="10">
                  <c:v>34.52136980863771</c:v>
                </c:pt>
                <c:pt idx="11">
                  <c:v>55.9792647591575</c:v>
                </c:pt>
              </c:numCache>
            </c:numRef>
          </c:yVal>
        </c:ser>
        <c:ser>
          <c:idx val="1"/>
          <c:order val="1"/>
          <c:tx>
            <c:strRef>
              <c:f>'graphs - raw data'!$J$3</c:f>
              <c:strCache>
                <c:ptCount val="1"/>
                <c:pt idx="0">
                  <c:v>C8</c:v>
                </c:pt>
              </c:strCache>
            </c:strRef>
          </c:tx>
          <c:spPr>
            <a:ln w="28575">
              <a:noFill/>
            </a:ln>
          </c:spPr>
          <c:marker>
            <c:spPr>
              <a:noFill/>
              <a:ln w="19050" cmpd="sng"/>
            </c:spPr>
          </c:marker>
          <c:xVal>
            <c:numRef>
              <c:f>'graphs - raw data'!$H$4:$H$15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data'!$J$4:$J$15</c:f>
              <c:numCache>
                <c:formatCode>General</c:formatCode>
                <c:ptCount val="12"/>
                <c:pt idx="0">
                  <c:v>43.20560560491176</c:v>
                </c:pt>
                <c:pt idx="1">
                  <c:v>35.61085989562878</c:v>
                </c:pt>
                <c:pt idx="2">
                  <c:v>45.02495570568321</c:v>
                </c:pt>
                <c:pt idx="3">
                  <c:v>41.58953808668133</c:v>
                </c:pt>
                <c:pt idx="4">
                  <c:v>26.20270350260567</c:v>
                </c:pt>
                <c:pt idx="5">
                  <c:v>21.37298362964399</c:v>
                </c:pt>
                <c:pt idx="6">
                  <c:v>51.99018600546617</c:v>
                </c:pt>
                <c:pt idx="7">
                  <c:v>65.95109010898224</c:v>
                </c:pt>
                <c:pt idx="8">
                  <c:v>5.14636869976371</c:v>
                </c:pt>
                <c:pt idx="9">
                  <c:v>15.84368023327524</c:v>
                </c:pt>
                <c:pt idx="10">
                  <c:v>17.93437410108391</c:v>
                </c:pt>
                <c:pt idx="11">
                  <c:v>54.40642675341802</c:v>
                </c:pt>
              </c:numCache>
            </c:numRef>
          </c:yVal>
        </c:ser>
        <c:ser>
          <c:idx val="2"/>
          <c:order val="2"/>
          <c:tx>
            <c:strRef>
              <c:f>'graphs - raw data'!$K$3</c:f>
              <c:strCache>
                <c:ptCount val="1"/>
                <c:pt idx="0">
                  <c:v>C9</c:v>
                </c:pt>
              </c:strCache>
            </c:strRef>
          </c:tx>
          <c:spPr>
            <a:ln w="28575">
              <a:noFill/>
            </a:ln>
          </c:spPr>
          <c:marker>
            <c:spPr>
              <a:noFill/>
              <a:ln w="19050" cmpd="sng"/>
            </c:spPr>
          </c:marker>
          <c:xVal>
            <c:numRef>
              <c:f>'graphs - raw data'!$H$4:$H$15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data'!$K$4:$K$15</c:f>
              <c:numCache>
                <c:formatCode>General</c:formatCode>
                <c:ptCount val="12"/>
                <c:pt idx="0">
                  <c:v>42.35708355211666</c:v>
                </c:pt>
                <c:pt idx="1">
                  <c:v>80.02940549048181</c:v>
                </c:pt>
                <c:pt idx="2">
                  <c:v>91.12021638310375</c:v>
                </c:pt>
                <c:pt idx="3">
                  <c:v>81.6126213064868</c:v>
                </c:pt>
                <c:pt idx="4">
                  <c:v>43.24056160166192</c:v>
                </c:pt>
                <c:pt idx="5">
                  <c:v>31.08761965361128</c:v>
                </c:pt>
                <c:pt idx="6">
                  <c:v>74.44353206659233</c:v>
                </c:pt>
                <c:pt idx="7">
                  <c:v>50.10694391237942</c:v>
                </c:pt>
                <c:pt idx="8">
                  <c:v>4.422841600357668</c:v>
                </c:pt>
                <c:pt idx="9">
                  <c:v>46.21021310266247</c:v>
                </c:pt>
                <c:pt idx="10">
                  <c:v>40.59306588977704</c:v>
                </c:pt>
                <c:pt idx="11">
                  <c:v>40.89084056546194</c:v>
                </c:pt>
              </c:numCache>
            </c:numRef>
          </c:yVal>
        </c:ser>
        <c:axId val="616929848"/>
        <c:axId val="616934712"/>
      </c:scatterChart>
      <c:valAx>
        <c:axId val="616929848"/>
        <c:scaling>
          <c:orientation val="minMax"/>
        </c:scaling>
        <c:axPos val="b"/>
        <c:numFmt formatCode="General" sourceLinked="1"/>
        <c:majorTickMark val="none"/>
        <c:tickLblPos val="none"/>
        <c:crossAx val="616934712"/>
        <c:crosses val="autoZero"/>
        <c:crossBetween val="midCat"/>
      </c:valAx>
      <c:valAx>
        <c:axId val="616934712"/>
        <c:scaling>
          <c:orientation val="minMax"/>
        </c:scaling>
        <c:axPos val="l"/>
        <c:majorGridlines>
          <c:spPr>
            <a:ln>
              <a:noFill/>
            </a:ln>
          </c:spPr>
        </c:majorGridlines>
        <c:title>
          <c:tx>
            <c:rich>
              <a:bodyPr/>
              <a:lstStyle/>
              <a:p>
                <a:pPr>
                  <a:defRPr/>
                </a:pPr>
                <a:r>
                  <a:rPr lang="en-US"/>
                  <a:t>Final NO3 (ug/g dry soil)</a:t>
                </a:r>
              </a:p>
            </c:rich>
          </c:tx>
        </c:title>
        <c:numFmt formatCode="General" sourceLinked="1"/>
        <c:tickLblPos val="nextTo"/>
        <c:crossAx val="616929848"/>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sz="1400"/>
            </a:pPr>
            <a:r>
              <a:rPr lang="en-US" sz="1400"/>
              <a:t>B horizon</a:t>
            </a:r>
          </a:p>
        </c:rich>
      </c:tx>
      <c:layout>
        <c:manualLayout>
          <c:xMode val="edge"/>
          <c:yMode val="edge"/>
          <c:x val="0.722223189082497"/>
          <c:y val="0.0647773279352227"/>
        </c:manualLayout>
      </c:layout>
    </c:title>
    <c:plotArea>
      <c:layout/>
      <c:barChart>
        <c:barDir val="col"/>
        <c:grouping val="clustered"/>
        <c:ser>
          <c:idx val="0"/>
          <c:order val="0"/>
          <c:tx>
            <c:strRef>
              <c:f>'graphs - summary by stand'!$B$17</c:f>
              <c:strCache>
                <c:ptCount val="1"/>
                <c:pt idx="0">
                  <c:v>C7</c:v>
                </c:pt>
              </c:strCache>
            </c:strRef>
          </c:tx>
          <c:spPr>
            <a:solidFill>
              <a:schemeClr val="bg1">
                <a:lumMod val="75000"/>
              </a:schemeClr>
            </a:solidFill>
            <a:ln>
              <a:solidFill>
                <a:schemeClr val="tx1"/>
              </a:solidFill>
            </a:ln>
            <a:effectLst/>
          </c:spPr>
          <c:errBars>
            <c:errBarType val="plus"/>
            <c:errValType val="cust"/>
            <c:plus>
              <c:numRef>
                <c:f>'graphs - summary by stand'!$E$18:$E$20</c:f>
                <c:numCache>
                  <c:formatCode>General</c:formatCode>
                  <c:ptCount val="3"/>
                  <c:pt idx="0">
                    <c:v>0.00496438561297552</c:v>
                  </c:pt>
                  <c:pt idx="1">
                    <c:v>0.00333570663778265</c:v>
                  </c:pt>
                  <c:pt idx="2">
                    <c:v>0.0029928523637805</c:v>
                  </c:pt>
                </c:numCache>
              </c:numRef>
            </c:plus>
            <c:minus>
              <c:numRef>
                <c:f>'graphs - summary by stand'!$E$18:$E$20</c:f>
                <c:numCache>
                  <c:formatCode>General</c:formatCode>
                  <c:ptCount val="3"/>
                  <c:pt idx="0">
                    <c:v>0.00496438561297552</c:v>
                  </c:pt>
                  <c:pt idx="1">
                    <c:v>0.00333570663778265</c:v>
                  </c:pt>
                  <c:pt idx="2">
                    <c:v>0.0029928523637805</c:v>
                  </c:pt>
                </c:numCache>
              </c:numRef>
            </c:minus>
          </c:errBars>
          <c:cat>
            <c:strRef>
              <c:f>'graphs - summary by stand'!$A$18:$A$20</c:f>
              <c:strCache>
                <c:ptCount val="3"/>
                <c:pt idx="0">
                  <c:v>June</c:v>
                </c:pt>
                <c:pt idx="1">
                  <c:v>July</c:v>
                </c:pt>
                <c:pt idx="2">
                  <c:v>August</c:v>
                </c:pt>
              </c:strCache>
            </c:strRef>
          </c:cat>
          <c:val>
            <c:numRef>
              <c:f>'graphs - summary by stand'!$B$18:$B$20</c:f>
              <c:numCache>
                <c:formatCode>General</c:formatCode>
                <c:ptCount val="3"/>
                <c:pt idx="0">
                  <c:v>0.0187437821467942</c:v>
                </c:pt>
                <c:pt idx="1">
                  <c:v>0.0207871807491167</c:v>
                </c:pt>
                <c:pt idx="2">
                  <c:v>0.0190550334949991</c:v>
                </c:pt>
              </c:numCache>
            </c:numRef>
          </c:val>
        </c:ser>
        <c:ser>
          <c:idx val="1"/>
          <c:order val="1"/>
          <c:tx>
            <c:strRef>
              <c:f>'graphs - summary by stand'!$C$17</c:f>
              <c:strCache>
                <c:ptCount val="1"/>
                <c:pt idx="0">
                  <c:v>C8</c:v>
                </c:pt>
              </c:strCache>
            </c:strRef>
          </c:tx>
          <c:spPr>
            <a:solidFill>
              <a:schemeClr val="tx1">
                <a:lumMod val="65000"/>
                <a:lumOff val="35000"/>
              </a:schemeClr>
            </a:solidFill>
            <a:ln>
              <a:solidFill>
                <a:schemeClr val="tx1"/>
              </a:solidFill>
            </a:ln>
            <a:effectLst/>
          </c:spPr>
          <c:errBars>
            <c:errBarType val="plus"/>
            <c:errValType val="cust"/>
            <c:plus>
              <c:numRef>
                <c:f>'graphs - summary by stand'!$F$18:$F$20</c:f>
                <c:numCache>
                  <c:formatCode>General</c:formatCode>
                  <c:ptCount val="3"/>
                  <c:pt idx="0">
                    <c:v>0.00202117212950382</c:v>
                  </c:pt>
                  <c:pt idx="1">
                    <c:v>0.00254586687081984</c:v>
                  </c:pt>
                  <c:pt idx="2">
                    <c:v>0.00739531401529456</c:v>
                  </c:pt>
                </c:numCache>
              </c:numRef>
            </c:plus>
            <c:minus>
              <c:numRef>
                <c:f>'graphs - summary by stand'!$F$18:$F$20</c:f>
                <c:numCache>
                  <c:formatCode>General</c:formatCode>
                  <c:ptCount val="3"/>
                  <c:pt idx="0">
                    <c:v>0.00202117212950382</c:v>
                  </c:pt>
                  <c:pt idx="1">
                    <c:v>0.00254586687081984</c:v>
                  </c:pt>
                  <c:pt idx="2">
                    <c:v>0.00739531401529456</c:v>
                  </c:pt>
                </c:numCache>
              </c:numRef>
            </c:minus>
          </c:errBars>
          <c:cat>
            <c:strRef>
              <c:f>'graphs - summary by stand'!$A$18:$A$20</c:f>
              <c:strCache>
                <c:ptCount val="3"/>
                <c:pt idx="0">
                  <c:v>June</c:v>
                </c:pt>
                <c:pt idx="1">
                  <c:v>July</c:v>
                </c:pt>
                <c:pt idx="2">
                  <c:v>August</c:v>
                </c:pt>
              </c:strCache>
            </c:strRef>
          </c:cat>
          <c:val>
            <c:numRef>
              <c:f>'graphs - summary by stand'!$C$18:$C$20</c:f>
              <c:numCache>
                <c:formatCode>General</c:formatCode>
                <c:ptCount val="3"/>
                <c:pt idx="0">
                  <c:v>0.0057237100914241</c:v>
                </c:pt>
                <c:pt idx="1">
                  <c:v>0.0127605318042618</c:v>
                </c:pt>
                <c:pt idx="2">
                  <c:v>0.0199414826488359</c:v>
                </c:pt>
              </c:numCache>
            </c:numRef>
          </c:val>
        </c:ser>
        <c:ser>
          <c:idx val="2"/>
          <c:order val="2"/>
          <c:tx>
            <c:strRef>
              <c:f>'graphs - summary by stand'!$D$17</c:f>
              <c:strCache>
                <c:ptCount val="1"/>
                <c:pt idx="0">
                  <c:v>C9</c:v>
                </c:pt>
              </c:strCache>
            </c:strRef>
          </c:tx>
          <c:spPr>
            <a:solidFill>
              <a:schemeClr val="tx1"/>
            </a:solidFill>
          </c:spPr>
          <c:errBars>
            <c:errBarType val="both"/>
            <c:errValType val="cust"/>
            <c:plus>
              <c:numRef>
                <c:f>'graphs - summary by stand'!$G$18:$G$20</c:f>
                <c:numCache>
                  <c:formatCode>General</c:formatCode>
                  <c:ptCount val="3"/>
                  <c:pt idx="0">
                    <c:v>0.00252956658280217</c:v>
                  </c:pt>
                  <c:pt idx="1">
                    <c:v>0.000862074436756223</c:v>
                  </c:pt>
                  <c:pt idx="2">
                    <c:v>0.0112692352657362</c:v>
                  </c:pt>
                </c:numCache>
              </c:numRef>
            </c:plus>
            <c:minus>
              <c:numRef>
                <c:f>'graphs - summary by stand'!$G$18:$G$20</c:f>
                <c:numCache>
                  <c:formatCode>General</c:formatCode>
                  <c:ptCount val="3"/>
                  <c:pt idx="0">
                    <c:v>0.00252956658280217</c:v>
                  </c:pt>
                  <c:pt idx="1">
                    <c:v>0.000862074436756223</c:v>
                  </c:pt>
                  <c:pt idx="2">
                    <c:v>0.0112692352657362</c:v>
                  </c:pt>
                </c:numCache>
              </c:numRef>
            </c:minus>
          </c:errBars>
          <c:cat>
            <c:strRef>
              <c:f>'graphs - summary by stand'!$A$18:$A$20</c:f>
              <c:strCache>
                <c:ptCount val="3"/>
                <c:pt idx="0">
                  <c:v>June</c:v>
                </c:pt>
                <c:pt idx="1">
                  <c:v>July</c:v>
                </c:pt>
                <c:pt idx="2">
                  <c:v>August</c:v>
                </c:pt>
              </c:strCache>
            </c:strRef>
          </c:cat>
          <c:val>
            <c:numRef>
              <c:f>'graphs - summary by stand'!$D$18:$D$20</c:f>
              <c:numCache>
                <c:formatCode>General</c:formatCode>
                <c:ptCount val="3"/>
                <c:pt idx="0">
                  <c:v>0.0256729870541611</c:v>
                </c:pt>
                <c:pt idx="1">
                  <c:v>0.018274872647584</c:v>
                </c:pt>
                <c:pt idx="2">
                  <c:v>0.0371434143181677</c:v>
                </c:pt>
              </c:numCache>
            </c:numRef>
          </c:val>
        </c:ser>
        <c:axId val="618471512"/>
        <c:axId val="618474648"/>
      </c:barChart>
      <c:catAx>
        <c:axId val="618471512"/>
        <c:scaling>
          <c:orientation val="minMax"/>
        </c:scaling>
        <c:axPos val="b"/>
        <c:numFmt formatCode="General" sourceLinked="1"/>
        <c:tickLblPos val="nextTo"/>
        <c:crossAx val="618474648"/>
        <c:crosses val="autoZero"/>
        <c:auto val="1"/>
        <c:lblAlgn val="ctr"/>
        <c:lblOffset val="100"/>
      </c:catAx>
      <c:valAx>
        <c:axId val="618474648"/>
        <c:scaling>
          <c:orientation val="minMax"/>
        </c:scaling>
        <c:axPos val="l"/>
        <c:title>
          <c:tx>
            <c:rich>
              <a:bodyPr/>
              <a:lstStyle/>
              <a:p>
                <a:pPr>
                  <a:defRPr/>
                </a:pPr>
                <a:r>
                  <a:rPr lang="en-US"/>
                  <a:t>Net N mineralization (ug N/g dry soil/hr)</a:t>
                </a:r>
              </a:p>
            </c:rich>
          </c:tx>
        </c:title>
        <c:numFmt formatCode="General" sourceLinked="1"/>
        <c:tickLblPos val="nextTo"/>
        <c:crossAx val="618471512"/>
        <c:crosses val="autoZero"/>
        <c:crossBetween val="between"/>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sz="1400"/>
            </a:pPr>
            <a:r>
              <a:rPr lang="en-US" sz="1400"/>
              <a:t>Oe horizon</a:t>
            </a:r>
          </a:p>
        </c:rich>
      </c:tx>
      <c:layout>
        <c:manualLayout>
          <c:xMode val="edge"/>
          <c:yMode val="edge"/>
          <c:x val="0.722223189082497"/>
          <c:y val="0.0647773279352227"/>
        </c:manualLayout>
      </c:layout>
    </c:title>
    <c:plotArea>
      <c:layout>
        <c:manualLayout>
          <c:layoutTarget val="inner"/>
          <c:xMode val="edge"/>
          <c:yMode val="edge"/>
          <c:x val="0.171993335738693"/>
          <c:y val="0.148987535464949"/>
          <c:w val="0.704471209966679"/>
          <c:h val="0.713360642672702"/>
        </c:manualLayout>
      </c:layout>
      <c:barChart>
        <c:barDir val="col"/>
        <c:grouping val="clustered"/>
        <c:ser>
          <c:idx val="0"/>
          <c:order val="0"/>
          <c:tx>
            <c:strRef>
              <c:f>'graphs - summary by stand'!$B$23</c:f>
              <c:strCache>
                <c:ptCount val="1"/>
                <c:pt idx="0">
                  <c:v>C7</c:v>
                </c:pt>
              </c:strCache>
            </c:strRef>
          </c:tx>
          <c:spPr>
            <a:solidFill>
              <a:schemeClr val="bg1">
                <a:lumMod val="75000"/>
              </a:schemeClr>
            </a:solidFill>
            <a:ln>
              <a:solidFill>
                <a:schemeClr val="tx1"/>
              </a:solidFill>
            </a:ln>
            <a:effectLst/>
          </c:spPr>
          <c:errBars>
            <c:errBarType val="both"/>
            <c:errValType val="cust"/>
            <c:plus>
              <c:numRef>
                <c:f>'graphs - summary by stand'!$E$24:$E$26</c:f>
                <c:numCache>
                  <c:formatCode>General</c:formatCode>
                  <c:ptCount val="3"/>
                  <c:pt idx="0">
                    <c:v>0.0336280203388556</c:v>
                  </c:pt>
                  <c:pt idx="1">
                    <c:v>0.011026166683466</c:v>
                  </c:pt>
                  <c:pt idx="2">
                    <c:v>0.0134248103533654</c:v>
                  </c:pt>
                </c:numCache>
              </c:numRef>
            </c:plus>
            <c:minus>
              <c:numRef>
                <c:f>'graphs - summary by stand'!$E$24:$E$26</c:f>
                <c:numCache>
                  <c:formatCode>General</c:formatCode>
                  <c:ptCount val="3"/>
                  <c:pt idx="0">
                    <c:v>0.0336280203388556</c:v>
                  </c:pt>
                  <c:pt idx="1">
                    <c:v>0.011026166683466</c:v>
                  </c:pt>
                  <c:pt idx="2">
                    <c:v>0.0134248103533654</c:v>
                  </c:pt>
                </c:numCache>
              </c:numRef>
            </c:minus>
          </c:errBars>
          <c:cat>
            <c:strRef>
              <c:f>'graphs - summary by stand'!$A$24:$A$26</c:f>
              <c:strCache>
                <c:ptCount val="3"/>
                <c:pt idx="0">
                  <c:v>June</c:v>
                </c:pt>
                <c:pt idx="1">
                  <c:v>July</c:v>
                </c:pt>
                <c:pt idx="2">
                  <c:v>August</c:v>
                </c:pt>
              </c:strCache>
            </c:strRef>
          </c:cat>
          <c:val>
            <c:numRef>
              <c:f>'graphs - summary by stand'!$B$24:$B$26</c:f>
              <c:numCache>
                <c:formatCode>General</c:formatCode>
                <c:ptCount val="3"/>
                <c:pt idx="0">
                  <c:v>-0.159778552014442</c:v>
                </c:pt>
                <c:pt idx="1">
                  <c:v>0.0390925017242618</c:v>
                </c:pt>
                <c:pt idx="2">
                  <c:v>-0.0221790634376793</c:v>
                </c:pt>
              </c:numCache>
            </c:numRef>
          </c:val>
        </c:ser>
        <c:ser>
          <c:idx val="1"/>
          <c:order val="1"/>
          <c:tx>
            <c:strRef>
              <c:f>'graphs - summary by stand'!$C$23</c:f>
              <c:strCache>
                <c:ptCount val="1"/>
                <c:pt idx="0">
                  <c:v>C8</c:v>
                </c:pt>
              </c:strCache>
            </c:strRef>
          </c:tx>
          <c:spPr>
            <a:solidFill>
              <a:schemeClr val="tx1">
                <a:lumMod val="65000"/>
                <a:lumOff val="35000"/>
              </a:schemeClr>
            </a:solidFill>
            <a:ln>
              <a:solidFill>
                <a:schemeClr val="tx1"/>
              </a:solidFill>
            </a:ln>
            <a:effectLst/>
          </c:spPr>
          <c:errBars>
            <c:errBarType val="both"/>
            <c:errValType val="cust"/>
            <c:plus>
              <c:numRef>
                <c:f>'graphs - summary by stand'!$F$24:$F$26</c:f>
                <c:numCache>
                  <c:formatCode>General</c:formatCode>
                  <c:ptCount val="3"/>
                  <c:pt idx="0">
                    <c:v>0.0420497461982121</c:v>
                  </c:pt>
                  <c:pt idx="1">
                    <c:v>0.0181134835934196</c:v>
                  </c:pt>
                  <c:pt idx="2">
                    <c:v>0.0439819730173604</c:v>
                  </c:pt>
                </c:numCache>
              </c:numRef>
            </c:plus>
            <c:minus>
              <c:numRef>
                <c:f>'graphs - summary by stand'!$F$24:$F$26</c:f>
                <c:numCache>
                  <c:formatCode>General</c:formatCode>
                  <c:ptCount val="3"/>
                  <c:pt idx="0">
                    <c:v>0.0420497461982121</c:v>
                  </c:pt>
                  <c:pt idx="1">
                    <c:v>0.0181134835934196</c:v>
                  </c:pt>
                  <c:pt idx="2">
                    <c:v>0.0439819730173604</c:v>
                  </c:pt>
                </c:numCache>
              </c:numRef>
            </c:minus>
          </c:errBars>
          <c:cat>
            <c:strRef>
              <c:f>'graphs - summary by stand'!$A$24:$A$26</c:f>
              <c:strCache>
                <c:ptCount val="3"/>
                <c:pt idx="0">
                  <c:v>June</c:v>
                </c:pt>
                <c:pt idx="1">
                  <c:v>July</c:v>
                </c:pt>
                <c:pt idx="2">
                  <c:v>August</c:v>
                </c:pt>
              </c:strCache>
            </c:strRef>
          </c:cat>
          <c:val>
            <c:numRef>
              <c:f>'graphs - summary by stand'!$C$24:$C$26</c:f>
              <c:numCache>
                <c:formatCode>General</c:formatCode>
                <c:ptCount val="3"/>
                <c:pt idx="0">
                  <c:v>-0.0169242222305461</c:v>
                </c:pt>
                <c:pt idx="1">
                  <c:v>-0.0407802930406493</c:v>
                </c:pt>
                <c:pt idx="2">
                  <c:v>-0.116448401135575</c:v>
                </c:pt>
              </c:numCache>
            </c:numRef>
          </c:val>
        </c:ser>
        <c:ser>
          <c:idx val="2"/>
          <c:order val="2"/>
          <c:tx>
            <c:strRef>
              <c:f>'graphs - summary by stand'!$D$23</c:f>
              <c:strCache>
                <c:ptCount val="1"/>
                <c:pt idx="0">
                  <c:v>C9</c:v>
                </c:pt>
              </c:strCache>
            </c:strRef>
          </c:tx>
          <c:spPr>
            <a:solidFill>
              <a:schemeClr val="tx1"/>
            </a:solidFill>
            <a:ln>
              <a:solidFill>
                <a:schemeClr val="tx1"/>
              </a:solidFill>
            </a:ln>
            <a:effectLst/>
          </c:spPr>
          <c:errBars>
            <c:errBarType val="both"/>
            <c:errValType val="cust"/>
            <c:plus>
              <c:numRef>
                <c:f>'graphs - summary by stand'!$G$24:$G$26</c:f>
                <c:numCache>
                  <c:formatCode>General</c:formatCode>
                  <c:ptCount val="3"/>
                  <c:pt idx="0">
                    <c:v>0.0831787521939947</c:v>
                  </c:pt>
                  <c:pt idx="1">
                    <c:v>0.0639660593349539</c:v>
                  </c:pt>
                  <c:pt idx="2">
                    <c:v>0.0194579331236955</c:v>
                  </c:pt>
                </c:numCache>
              </c:numRef>
            </c:plus>
            <c:minus>
              <c:numRef>
                <c:f>'graphs - summary by stand'!$G$24:$G$26</c:f>
                <c:numCache>
                  <c:formatCode>General</c:formatCode>
                  <c:ptCount val="3"/>
                  <c:pt idx="0">
                    <c:v>0.0831787521939947</c:v>
                  </c:pt>
                  <c:pt idx="1">
                    <c:v>0.0639660593349539</c:v>
                  </c:pt>
                  <c:pt idx="2">
                    <c:v>0.0194579331236955</c:v>
                  </c:pt>
                </c:numCache>
              </c:numRef>
            </c:minus>
          </c:errBars>
          <c:cat>
            <c:strRef>
              <c:f>'graphs - summary by stand'!$A$24:$A$26</c:f>
              <c:strCache>
                <c:ptCount val="3"/>
                <c:pt idx="0">
                  <c:v>June</c:v>
                </c:pt>
                <c:pt idx="1">
                  <c:v>July</c:v>
                </c:pt>
                <c:pt idx="2">
                  <c:v>August</c:v>
                </c:pt>
              </c:strCache>
            </c:strRef>
          </c:cat>
          <c:val>
            <c:numRef>
              <c:f>'graphs - summary by stand'!$D$24:$D$26</c:f>
              <c:numCache>
                <c:formatCode>General</c:formatCode>
                <c:ptCount val="3"/>
                <c:pt idx="0">
                  <c:v>-0.00975670389897522</c:v>
                </c:pt>
                <c:pt idx="1">
                  <c:v>-0.0673099329711808</c:v>
                </c:pt>
                <c:pt idx="2">
                  <c:v>-0.0268785804289378</c:v>
                </c:pt>
              </c:numCache>
            </c:numRef>
          </c:val>
        </c:ser>
        <c:axId val="618661432"/>
        <c:axId val="618664584"/>
      </c:barChart>
      <c:catAx>
        <c:axId val="618661432"/>
        <c:scaling>
          <c:orientation val="minMax"/>
        </c:scaling>
        <c:axPos val="b"/>
        <c:numFmt formatCode="General" sourceLinked="1"/>
        <c:tickLblPos val="none"/>
        <c:crossAx val="618664584"/>
        <c:crosses val="autoZero"/>
        <c:lblAlgn val="ctr"/>
        <c:lblOffset val="100"/>
        <c:tickLblSkip val="1"/>
        <c:tickMarkSkip val="1"/>
      </c:catAx>
      <c:valAx>
        <c:axId val="618664584"/>
        <c:scaling>
          <c:orientation val="minMax"/>
          <c:min val="-0.2"/>
        </c:scaling>
        <c:axPos val="l"/>
        <c:title>
          <c:tx>
            <c:rich>
              <a:bodyPr/>
              <a:lstStyle/>
              <a:p>
                <a:pPr>
                  <a:defRPr/>
                </a:pPr>
                <a:r>
                  <a:rPr lang="en-US"/>
                  <a:t>Net N nitrification (ug N/g dry soil/hr)</a:t>
                </a:r>
              </a:p>
            </c:rich>
          </c:tx>
          <c:layout>
            <c:manualLayout>
              <c:xMode val="edge"/>
              <c:yMode val="edge"/>
              <c:x val="0.0296495956873315"/>
              <c:y val="0.0882587905256782"/>
            </c:manualLayout>
          </c:layout>
        </c:title>
        <c:numFmt formatCode="General" sourceLinked="1"/>
        <c:tickLblPos val="nextTo"/>
        <c:crossAx val="618661432"/>
        <c:crosses val="autoZero"/>
        <c:crossBetween val="between"/>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sz="1400"/>
            </a:pPr>
            <a:r>
              <a:rPr lang="en-US" sz="1400"/>
              <a:t>Oa horizon</a:t>
            </a:r>
          </a:p>
        </c:rich>
      </c:tx>
      <c:layout>
        <c:manualLayout>
          <c:xMode val="edge"/>
          <c:yMode val="edge"/>
          <c:x val="0.722223189082497"/>
          <c:y val="0.0647773279352227"/>
        </c:manualLayout>
      </c:layout>
    </c:title>
    <c:plotArea>
      <c:layout/>
      <c:barChart>
        <c:barDir val="col"/>
        <c:grouping val="clustered"/>
        <c:ser>
          <c:idx val="0"/>
          <c:order val="0"/>
          <c:tx>
            <c:strRef>
              <c:f>'graphs - summary by stand'!$B$30</c:f>
              <c:strCache>
                <c:ptCount val="1"/>
                <c:pt idx="0">
                  <c:v>C7</c:v>
                </c:pt>
              </c:strCache>
            </c:strRef>
          </c:tx>
          <c:spPr>
            <a:solidFill>
              <a:schemeClr val="bg1">
                <a:lumMod val="75000"/>
              </a:schemeClr>
            </a:solidFill>
            <a:ln>
              <a:solidFill>
                <a:schemeClr val="tx1"/>
              </a:solidFill>
            </a:ln>
            <a:effectLst/>
          </c:spPr>
          <c:errBars>
            <c:errBarType val="both"/>
            <c:errValType val="cust"/>
            <c:plus>
              <c:numRef>
                <c:f>'graphs - summary by stand'!$E$31:$E$33</c:f>
                <c:numCache>
                  <c:formatCode>General</c:formatCode>
                  <c:ptCount val="3"/>
                  <c:pt idx="0">
                    <c:v>0.0092099055933931</c:v>
                  </c:pt>
                  <c:pt idx="1">
                    <c:v>0.00415139549232152</c:v>
                  </c:pt>
                  <c:pt idx="2">
                    <c:v>0.00471284051814122</c:v>
                  </c:pt>
                </c:numCache>
              </c:numRef>
            </c:plus>
            <c:minus>
              <c:numRef>
                <c:f>'graphs - summary by stand'!$E$31:$E$33</c:f>
                <c:numCache>
                  <c:formatCode>General</c:formatCode>
                  <c:ptCount val="3"/>
                  <c:pt idx="0">
                    <c:v>0.0092099055933931</c:v>
                  </c:pt>
                  <c:pt idx="1">
                    <c:v>0.00415139549232152</c:v>
                  </c:pt>
                  <c:pt idx="2">
                    <c:v>0.00471284051814122</c:v>
                  </c:pt>
                </c:numCache>
              </c:numRef>
            </c:minus>
          </c:errBars>
          <c:cat>
            <c:strRef>
              <c:f>'graphs - summary by stand'!$A$31:$A$33</c:f>
              <c:strCache>
                <c:ptCount val="3"/>
                <c:pt idx="0">
                  <c:v>June</c:v>
                </c:pt>
                <c:pt idx="1">
                  <c:v>July</c:v>
                </c:pt>
                <c:pt idx="2">
                  <c:v>August</c:v>
                </c:pt>
              </c:strCache>
            </c:strRef>
          </c:cat>
          <c:val>
            <c:numRef>
              <c:f>'graphs - summary by stand'!$B$31:$B$33</c:f>
              <c:numCache>
                <c:formatCode>General</c:formatCode>
                <c:ptCount val="3"/>
                <c:pt idx="0">
                  <c:v>-0.0221219470811516</c:v>
                </c:pt>
                <c:pt idx="1">
                  <c:v>0.0119364097827399</c:v>
                </c:pt>
                <c:pt idx="2">
                  <c:v>0.00118090742576515</c:v>
                </c:pt>
              </c:numCache>
            </c:numRef>
          </c:val>
        </c:ser>
        <c:ser>
          <c:idx val="1"/>
          <c:order val="1"/>
          <c:tx>
            <c:strRef>
              <c:f>'graphs - summary by stand'!$C$30</c:f>
              <c:strCache>
                <c:ptCount val="1"/>
                <c:pt idx="0">
                  <c:v>C8</c:v>
                </c:pt>
              </c:strCache>
            </c:strRef>
          </c:tx>
          <c:spPr>
            <a:solidFill>
              <a:schemeClr val="tx1">
                <a:lumMod val="65000"/>
                <a:lumOff val="35000"/>
              </a:schemeClr>
            </a:solidFill>
            <a:ln>
              <a:solidFill>
                <a:schemeClr val="tx1"/>
              </a:solidFill>
            </a:ln>
            <a:effectLst/>
          </c:spPr>
          <c:errBars>
            <c:errBarType val="both"/>
            <c:errValType val="cust"/>
            <c:plus>
              <c:numRef>
                <c:f>'graphs - summary by stand'!$F$31:$F$33</c:f>
                <c:numCache>
                  <c:formatCode>General</c:formatCode>
                  <c:ptCount val="3"/>
                  <c:pt idx="0">
                    <c:v>0.00822185700650502</c:v>
                  </c:pt>
                  <c:pt idx="1">
                    <c:v>0.00612143035550844</c:v>
                  </c:pt>
                  <c:pt idx="2">
                    <c:v>0.0284605517904635</c:v>
                  </c:pt>
                </c:numCache>
              </c:numRef>
            </c:plus>
            <c:minus>
              <c:numRef>
                <c:f>'graphs - summary by stand'!$F$31:$F$33</c:f>
                <c:numCache>
                  <c:formatCode>General</c:formatCode>
                  <c:ptCount val="3"/>
                  <c:pt idx="0">
                    <c:v>0.00822185700650502</c:v>
                  </c:pt>
                  <c:pt idx="1">
                    <c:v>0.00612143035550844</c:v>
                  </c:pt>
                  <c:pt idx="2">
                    <c:v>0.0284605517904635</c:v>
                  </c:pt>
                </c:numCache>
              </c:numRef>
            </c:minus>
          </c:errBars>
          <c:cat>
            <c:strRef>
              <c:f>'graphs - summary by stand'!$A$31:$A$33</c:f>
              <c:strCache>
                <c:ptCount val="3"/>
                <c:pt idx="0">
                  <c:v>June</c:v>
                </c:pt>
                <c:pt idx="1">
                  <c:v>July</c:v>
                </c:pt>
                <c:pt idx="2">
                  <c:v>August</c:v>
                </c:pt>
              </c:strCache>
            </c:strRef>
          </c:cat>
          <c:val>
            <c:numRef>
              <c:f>'graphs - summary by stand'!$C$31:$C$33</c:f>
              <c:numCache>
                <c:formatCode>General</c:formatCode>
                <c:ptCount val="3"/>
                <c:pt idx="0">
                  <c:v>0.00254989161602637</c:v>
                </c:pt>
                <c:pt idx="1">
                  <c:v>-0.00696386956934297</c:v>
                </c:pt>
                <c:pt idx="2">
                  <c:v>0.0475035748000677</c:v>
                </c:pt>
              </c:numCache>
            </c:numRef>
          </c:val>
        </c:ser>
        <c:ser>
          <c:idx val="2"/>
          <c:order val="2"/>
          <c:tx>
            <c:strRef>
              <c:f>'graphs - summary by stand'!$D$30</c:f>
              <c:strCache>
                <c:ptCount val="1"/>
                <c:pt idx="0">
                  <c:v>C9</c:v>
                </c:pt>
              </c:strCache>
            </c:strRef>
          </c:tx>
          <c:spPr>
            <a:solidFill>
              <a:schemeClr val="tx1"/>
            </a:solidFill>
            <a:ln>
              <a:solidFill>
                <a:schemeClr val="tx1"/>
              </a:solidFill>
            </a:ln>
            <a:effectLst/>
          </c:spPr>
          <c:errBars>
            <c:errBarType val="both"/>
            <c:errValType val="cust"/>
            <c:plus>
              <c:numRef>
                <c:f>'graphs - summary by stand'!$G$31:$G$33</c:f>
                <c:numCache>
                  <c:formatCode>General</c:formatCode>
                  <c:ptCount val="3"/>
                  <c:pt idx="0">
                    <c:v>0.00776612491861648</c:v>
                  </c:pt>
                  <c:pt idx="1">
                    <c:v>0.00603860965353815</c:v>
                  </c:pt>
                  <c:pt idx="2">
                    <c:v>0.0258738865690148</c:v>
                  </c:pt>
                </c:numCache>
              </c:numRef>
            </c:plus>
            <c:minus>
              <c:numRef>
                <c:f>'graphs - summary by stand'!$G$31:$G$33</c:f>
                <c:numCache>
                  <c:formatCode>General</c:formatCode>
                  <c:ptCount val="3"/>
                  <c:pt idx="0">
                    <c:v>0.00776612491861648</c:v>
                  </c:pt>
                  <c:pt idx="1">
                    <c:v>0.00603860965353815</c:v>
                  </c:pt>
                  <c:pt idx="2">
                    <c:v>0.0258738865690148</c:v>
                  </c:pt>
                </c:numCache>
              </c:numRef>
            </c:minus>
          </c:errBars>
          <c:cat>
            <c:strRef>
              <c:f>'graphs - summary by stand'!$A$31:$A$33</c:f>
              <c:strCache>
                <c:ptCount val="3"/>
                <c:pt idx="0">
                  <c:v>June</c:v>
                </c:pt>
                <c:pt idx="1">
                  <c:v>July</c:v>
                </c:pt>
                <c:pt idx="2">
                  <c:v>August</c:v>
                </c:pt>
              </c:strCache>
            </c:strRef>
          </c:cat>
          <c:val>
            <c:numRef>
              <c:f>'graphs - summary by stand'!$D$31:$D$33</c:f>
              <c:numCache>
                <c:formatCode>General</c:formatCode>
                <c:ptCount val="3"/>
                <c:pt idx="0">
                  <c:v>0.0130539818449174</c:v>
                </c:pt>
                <c:pt idx="1">
                  <c:v>0.0341255902079138</c:v>
                </c:pt>
                <c:pt idx="2">
                  <c:v>-0.00920535388588844</c:v>
                </c:pt>
              </c:numCache>
            </c:numRef>
          </c:val>
        </c:ser>
        <c:axId val="618711816"/>
        <c:axId val="618714968"/>
      </c:barChart>
      <c:catAx>
        <c:axId val="618711816"/>
        <c:scaling>
          <c:orientation val="minMax"/>
        </c:scaling>
        <c:axPos val="b"/>
        <c:numFmt formatCode="General" sourceLinked="1"/>
        <c:tickLblPos val="none"/>
        <c:crossAx val="618714968"/>
        <c:crosses val="autoZero"/>
        <c:lblAlgn val="ctr"/>
        <c:lblOffset val="100"/>
        <c:tickLblSkip val="1"/>
        <c:tickMarkSkip val="1"/>
      </c:catAx>
      <c:valAx>
        <c:axId val="618714968"/>
        <c:scaling>
          <c:orientation val="minMax"/>
          <c:max val="0.08"/>
          <c:min val="-0.08"/>
        </c:scaling>
        <c:axPos val="l"/>
        <c:title>
          <c:tx>
            <c:rich>
              <a:bodyPr/>
              <a:lstStyle/>
              <a:p>
                <a:pPr>
                  <a:defRPr/>
                </a:pPr>
                <a:r>
                  <a:rPr lang="en-US"/>
                  <a:t>Net N nitrification (ug N/g dry soil/hr)</a:t>
                </a:r>
              </a:p>
            </c:rich>
          </c:tx>
          <c:layout>
            <c:manualLayout>
              <c:xMode val="edge"/>
              <c:yMode val="edge"/>
              <c:x val="0.0296495956873315"/>
              <c:y val="0.0882587905256782"/>
            </c:manualLayout>
          </c:layout>
        </c:title>
        <c:numFmt formatCode="General" sourceLinked="1"/>
        <c:tickLblPos val="nextTo"/>
        <c:crossAx val="618711816"/>
        <c:crosses val="autoZero"/>
        <c:crossBetween val="between"/>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sz="1400"/>
            </a:pPr>
            <a:r>
              <a:rPr lang="en-US" sz="1400"/>
              <a:t>B horizon</a:t>
            </a:r>
          </a:p>
        </c:rich>
      </c:tx>
      <c:layout>
        <c:manualLayout>
          <c:xMode val="edge"/>
          <c:yMode val="edge"/>
          <c:x val="0.722223189082497"/>
          <c:y val="0.0647773279352227"/>
        </c:manualLayout>
      </c:layout>
    </c:title>
    <c:plotArea>
      <c:layout>
        <c:manualLayout>
          <c:layoutTarget val="inner"/>
          <c:xMode val="edge"/>
          <c:yMode val="edge"/>
          <c:x val="0.193888405458752"/>
          <c:y val="0.148987535464949"/>
          <c:w val="0.647535708979774"/>
          <c:h val="0.745749306640314"/>
        </c:manualLayout>
      </c:layout>
      <c:barChart>
        <c:barDir val="col"/>
        <c:grouping val="clustered"/>
        <c:ser>
          <c:idx val="0"/>
          <c:order val="0"/>
          <c:tx>
            <c:strRef>
              <c:f>'graphs - summary by stand'!$B$37</c:f>
              <c:strCache>
                <c:ptCount val="1"/>
                <c:pt idx="0">
                  <c:v>C7</c:v>
                </c:pt>
              </c:strCache>
            </c:strRef>
          </c:tx>
          <c:spPr>
            <a:solidFill>
              <a:schemeClr val="bg1">
                <a:lumMod val="75000"/>
              </a:schemeClr>
            </a:solidFill>
            <a:ln>
              <a:solidFill>
                <a:schemeClr val="tx1"/>
              </a:solidFill>
            </a:ln>
            <a:effectLst/>
          </c:spPr>
          <c:errBars>
            <c:errBarType val="both"/>
            <c:errValType val="cust"/>
            <c:plus>
              <c:numRef>
                <c:f>'graphs - summary by stand'!$E$38:$E$40</c:f>
                <c:numCache>
                  <c:formatCode>General</c:formatCode>
                  <c:ptCount val="3"/>
                  <c:pt idx="0">
                    <c:v>0.00131333776473962</c:v>
                  </c:pt>
                  <c:pt idx="1">
                    <c:v>0.000249816609052918</c:v>
                  </c:pt>
                  <c:pt idx="2">
                    <c:v>0.000700895760594535</c:v>
                  </c:pt>
                </c:numCache>
              </c:numRef>
            </c:plus>
            <c:minus>
              <c:numRef>
                <c:f>'graphs - summary by stand'!$E$38:$E$40</c:f>
                <c:numCache>
                  <c:formatCode>General</c:formatCode>
                  <c:ptCount val="3"/>
                  <c:pt idx="0">
                    <c:v>0.00131333776473962</c:v>
                  </c:pt>
                  <c:pt idx="1">
                    <c:v>0.000249816609052918</c:v>
                  </c:pt>
                  <c:pt idx="2">
                    <c:v>0.000700895760594535</c:v>
                  </c:pt>
                </c:numCache>
              </c:numRef>
            </c:minus>
          </c:errBars>
          <c:cat>
            <c:strRef>
              <c:f>'graphs - summary by stand'!$A$38:$A$40</c:f>
              <c:strCache>
                <c:ptCount val="3"/>
                <c:pt idx="0">
                  <c:v>June</c:v>
                </c:pt>
                <c:pt idx="1">
                  <c:v>July</c:v>
                </c:pt>
                <c:pt idx="2">
                  <c:v>August</c:v>
                </c:pt>
              </c:strCache>
            </c:strRef>
          </c:cat>
          <c:val>
            <c:numRef>
              <c:f>'graphs - summary by stand'!$B$38:$B$40</c:f>
              <c:numCache>
                <c:formatCode>General</c:formatCode>
                <c:ptCount val="3"/>
                <c:pt idx="0">
                  <c:v>-0.00204905857122238</c:v>
                </c:pt>
                <c:pt idx="1">
                  <c:v>0.000663256183418394</c:v>
                </c:pt>
                <c:pt idx="2">
                  <c:v>0.00123366339453749</c:v>
                </c:pt>
              </c:numCache>
            </c:numRef>
          </c:val>
        </c:ser>
        <c:ser>
          <c:idx val="1"/>
          <c:order val="1"/>
          <c:tx>
            <c:strRef>
              <c:f>'graphs - summary by stand'!$C$37</c:f>
              <c:strCache>
                <c:ptCount val="1"/>
                <c:pt idx="0">
                  <c:v>C8</c:v>
                </c:pt>
              </c:strCache>
            </c:strRef>
          </c:tx>
          <c:spPr>
            <a:solidFill>
              <a:schemeClr val="tx1">
                <a:lumMod val="65000"/>
                <a:lumOff val="35000"/>
              </a:schemeClr>
            </a:solidFill>
            <a:ln>
              <a:solidFill>
                <a:schemeClr val="tx1"/>
              </a:solidFill>
            </a:ln>
            <a:effectLst/>
          </c:spPr>
          <c:errBars>
            <c:errBarType val="both"/>
            <c:errValType val="cust"/>
            <c:plus>
              <c:numRef>
                <c:f>'graphs - summary by stand'!$F$38:$F$40</c:f>
                <c:numCache>
                  <c:formatCode>General</c:formatCode>
                  <c:ptCount val="3"/>
                  <c:pt idx="0">
                    <c:v>0.000960866560022931</c:v>
                  </c:pt>
                  <c:pt idx="1">
                    <c:v>0.000560047440376376</c:v>
                  </c:pt>
                  <c:pt idx="2">
                    <c:v>0.000412740384911768</c:v>
                  </c:pt>
                </c:numCache>
              </c:numRef>
            </c:plus>
            <c:minus>
              <c:numRef>
                <c:f>'graphs - summary by stand'!$F$38:$F$40</c:f>
                <c:numCache>
                  <c:formatCode>General</c:formatCode>
                  <c:ptCount val="3"/>
                  <c:pt idx="0">
                    <c:v>0.000960866560022931</c:v>
                  </c:pt>
                  <c:pt idx="1">
                    <c:v>0.000560047440376376</c:v>
                  </c:pt>
                  <c:pt idx="2">
                    <c:v>0.000412740384911768</c:v>
                  </c:pt>
                </c:numCache>
              </c:numRef>
            </c:minus>
          </c:errBars>
          <c:cat>
            <c:strRef>
              <c:f>'graphs - summary by stand'!$A$38:$A$40</c:f>
              <c:strCache>
                <c:ptCount val="3"/>
                <c:pt idx="0">
                  <c:v>June</c:v>
                </c:pt>
                <c:pt idx="1">
                  <c:v>July</c:v>
                </c:pt>
                <c:pt idx="2">
                  <c:v>August</c:v>
                </c:pt>
              </c:strCache>
            </c:strRef>
          </c:cat>
          <c:val>
            <c:numRef>
              <c:f>'graphs - summary by stand'!$C$38:$C$40</c:f>
              <c:numCache>
                <c:formatCode>General</c:formatCode>
                <c:ptCount val="3"/>
                <c:pt idx="0">
                  <c:v>-0.00126026658403898</c:v>
                </c:pt>
                <c:pt idx="1">
                  <c:v>0.000832196227586347</c:v>
                </c:pt>
                <c:pt idx="2">
                  <c:v>-0.000433810693562788</c:v>
                </c:pt>
              </c:numCache>
            </c:numRef>
          </c:val>
        </c:ser>
        <c:ser>
          <c:idx val="2"/>
          <c:order val="2"/>
          <c:tx>
            <c:strRef>
              <c:f>'graphs - summary by stand'!$D$37</c:f>
              <c:strCache>
                <c:ptCount val="1"/>
                <c:pt idx="0">
                  <c:v>C9</c:v>
                </c:pt>
              </c:strCache>
            </c:strRef>
          </c:tx>
          <c:spPr>
            <a:solidFill>
              <a:schemeClr val="tx1"/>
            </a:solidFill>
            <a:ln>
              <a:solidFill>
                <a:schemeClr val="tx1"/>
              </a:solidFill>
            </a:ln>
            <a:effectLst/>
          </c:spPr>
          <c:errBars>
            <c:errBarType val="both"/>
            <c:errValType val="cust"/>
            <c:plus>
              <c:numRef>
                <c:f>'graphs - summary by stand'!$G$38:$G$40</c:f>
                <c:numCache>
                  <c:formatCode>General</c:formatCode>
                  <c:ptCount val="3"/>
                  <c:pt idx="0">
                    <c:v>0.00102740516637134</c:v>
                  </c:pt>
                  <c:pt idx="1">
                    <c:v>0.00225352905794463</c:v>
                  </c:pt>
                  <c:pt idx="2">
                    <c:v>0.000991419511827995</c:v>
                  </c:pt>
                </c:numCache>
              </c:numRef>
            </c:plus>
            <c:minus>
              <c:numRef>
                <c:f>'graphs - summary by stand'!$G$38:$G$40</c:f>
                <c:numCache>
                  <c:formatCode>General</c:formatCode>
                  <c:ptCount val="3"/>
                  <c:pt idx="0">
                    <c:v>0.00102740516637134</c:v>
                  </c:pt>
                  <c:pt idx="1">
                    <c:v>0.00225352905794463</c:v>
                  </c:pt>
                  <c:pt idx="2">
                    <c:v>0.000991419511827995</c:v>
                  </c:pt>
                </c:numCache>
              </c:numRef>
            </c:minus>
          </c:errBars>
          <c:cat>
            <c:strRef>
              <c:f>'graphs - summary by stand'!$A$38:$A$40</c:f>
              <c:strCache>
                <c:ptCount val="3"/>
                <c:pt idx="0">
                  <c:v>June</c:v>
                </c:pt>
                <c:pt idx="1">
                  <c:v>July</c:v>
                </c:pt>
                <c:pt idx="2">
                  <c:v>August</c:v>
                </c:pt>
              </c:strCache>
            </c:strRef>
          </c:cat>
          <c:val>
            <c:numRef>
              <c:f>'graphs - summary by stand'!$D$38:$D$40</c:f>
              <c:numCache>
                <c:formatCode>General</c:formatCode>
                <c:ptCount val="3"/>
                <c:pt idx="0">
                  <c:v>0.00466688091403636</c:v>
                </c:pt>
                <c:pt idx="1">
                  <c:v>0.00885754157237862</c:v>
                </c:pt>
                <c:pt idx="2">
                  <c:v>0.00719598383778814</c:v>
                </c:pt>
              </c:numCache>
            </c:numRef>
          </c:val>
        </c:ser>
        <c:axId val="618762744"/>
        <c:axId val="618765896"/>
      </c:barChart>
      <c:catAx>
        <c:axId val="618762744"/>
        <c:scaling>
          <c:orientation val="minMax"/>
        </c:scaling>
        <c:axPos val="b"/>
        <c:numFmt formatCode="General" sourceLinked="1"/>
        <c:tickLblPos val="none"/>
        <c:crossAx val="618765896"/>
        <c:crosses val="autoZero"/>
        <c:lblAlgn val="ctr"/>
        <c:lblOffset val="100"/>
        <c:tickLblSkip val="1"/>
        <c:tickMarkSkip val="1"/>
      </c:catAx>
      <c:valAx>
        <c:axId val="618765896"/>
        <c:scaling>
          <c:orientation val="minMax"/>
          <c:max val="0.015"/>
          <c:min val="-0.005"/>
        </c:scaling>
        <c:axPos val="l"/>
        <c:title>
          <c:tx>
            <c:rich>
              <a:bodyPr/>
              <a:lstStyle/>
              <a:p>
                <a:pPr>
                  <a:defRPr/>
                </a:pPr>
                <a:r>
                  <a:rPr lang="en-US"/>
                  <a:t>Net N nitrification (ug N/g dry soil/hr)</a:t>
                </a:r>
              </a:p>
            </c:rich>
          </c:tx>
          <c:layout>
            <c:manualLayout>
              <c:xMode val="edge"/>
              <c:yMode val="edge"/>
              <c:x val="0.0296495956873315"/>
              <c:y val="0.0882587905256782"/>
            </c:manualLayout>
          </c:layout>
        </c:title>
        <c:numFmt formatCode="General" sourceLinked="1"/>
        <c:tickLblPos val="nextTo"/>
        <c:crossAx val="618762744"/>
        <c:crosses val="autoZero"/>
        <c:crossBetween val="between"/>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Oa</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data'!$C$19</c:f>
              <c:strCache>
                <c:ptCount val="1"/>
                <c:pt idx="0">
                  <c:v>C7</c:v>
                </c:pt>
              </c:strCache>
            </c:strRef>
          </c:tx>
          <c:spPr>
            <a:ln w="28575">
              <a:noFill/>
            </a:ln>
          </c:spPr>
          <c:marker>
            <c:spPr>
              <a:noFill/>
              <a:ln w="19050" cmpd="sng"/>
            </c:spPr>
          </c:marker>
          <c:xVal>
            <c:numRef>
              <c:f>'graphs - raw data'!$B$20:$B$31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data'!$C$20:$C$31</c:f>
              <c:numCache>
                <c:formatCode>General</c:formatCode>
                <c:ptCount val="12"/>
                <c:pt idx="0">
                  <c:v>36.90333802804164</c:v>
                </c:pt>
                <c:pt idx="1">
                  <c:v>12.62106498953079</c:v>
                </c:pt>
                <c:pt idx="2">
                  <c:v>13.70816874882692</c:v>
                </c:pt>
                <c:pt idx="3">
                  <c:v>16.84261586363847</c:v>
                </c:pt>
                <c:pt idx="4">
                  <c:v>6.664727576491645</c:v>
                </c:pt>
                <c:pt idx="5">
                  <c:v>4.332775151842513</c:v>
                </c:pt>
                <c:pt idx="6">
                  <c:v>7.409669728747163</c:v>
                </c:pt>
                <c:pt idx="7">
                  <c:v>7.449275665678971</c:v>
                </c:pt>
                <c:pt idx="8">
                  <c:v>15.45977399708044</c:v>
                </c:pt>
                <c:pt idx="9">
                  <c:v>21.20320634224298</c:v>
                </c:pt>
                <c:pt idx="10">
                  <c:v>12.59122836994448</c:v>
                </c:pt>
                <c:pt idx="11">
                  <c:v>4.822554252476999</c:v>
                </c:pt>
              </c:numCache>
            </c:numRef>
          </c:yVal>
        </c:ser>
        <c:ser>
          <c:idx val="1"/>
          <c:order val="1"/>
          <c:tx>
            <c:strRef>
              <c:f>'graphs - raw data'!$D$19</c:f>
              <c:strCache>
                <c:ptCount val="1"/>
                <c:pt idx="0">
                  <c:v>C8</c:v>
                </c:pt>
              </c:strCache>
            </c:strRef>
          </c:tx>
          <c:spPr>
            <a:ln w="28575">
              <a:noFill/>
            </a:ln>
          </c:spPr>
          <c:marker>
            <c:spPr>
              <a:noFill/>
              <a:ln w="19050" cmpd="sng"/>
            </c:spPr>
          </c:marker>
          <c:xVal>
            <c:numRef>
              <c:f>'graphs - raw data'!$B$20:$B$31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data'!$D$20:$D$31</c:f>
              <c:numCache>
                <c:formatCode>General</c:formatCode>
                <c:ptCount val="12"/>
                <c:pt idx="0">
                  <c:v>35.3198416587879</c:v>
                </c:pt>
                <c:pt idx="1">
                  <c:v>9.268403567057088</c:v>
                </c:pt>
                <c:pt idx="2">
                  <c:v>5.505421835748597</c:v>
                </c:pt>
                <c:pt idx="3">
                  <c:v>5.41513802090609</c:v>
                </c:pt>
                <c:pt idx="4">
                  <c:v>4.44683240599771</c:v>
                </c:pt>
                <c:pt idx="5">
                  <c:v>22.98448566627214</c:v>
                </c:pt>
                <c:pt idx="6">
                  <c:v>7.944012680884708</c:v>
                </c:pt>
                <c:pt idx="7">
                  <c:v>5.591746007848087</c:v>
                </c:pt>
                <c:pt idx="8">
                  <c:v>10.96531739865593</c:v>
                </c:pt>
                <c:pt idx="9">
                  <c:v>7.534050592394644</c:v>
                </c:pt>
                <c:pt idx="10">
                  <c:v>7.545760956035692</c:v>
                </c:pt>
                <c:pt idx="11">
                  <c:v>17.21316952755611</c:v>
                </c:pt>
              </c:numCache>
            </c:numRef>
          </c:yVal>
        </c:ser>
        <c:ser>
          <c:idx val="2"/>
          <c:order val="2"/>
          <c:tx>
            <c:strRef>
              <c:f>'graphs - raw data'!$E$19</c:f>
              <c:strCache>
                <c:ptCount val="1"/>
                <c:pt idx="0">
                  <c:v>C9</c:v>
                </c:pt>
              </c:strCache>
            </c:strRef>
          </c:tx>
          <c:spPr>
            <a:ln w="28575">
              <a:noFill/>
            </a:ln>
          </c:spPr>
          <c:marker>
            <c:spPr>
              <a:noFill/>
              <a:ln w="19050" cmpd="sng"/>
            </c:spPr>
          </c:marker>
          <c:xVal>
            <c:numRef>
              <c:f>'graphs - raw data'!$B$20:$B$31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data'!$E$20:$E$31</c:f>
              <c:numCache>
                <c:formatCode>General</c:formatCode>
                <c:ptCount val="12"/>
                <c:pt idx="0">
                  <c:v>12.5946130262923</c:v>
                </c:pt>
                <c:pt idx="1">
                  <c:v>8.817753841404408</c:v>
                </c:pt>
                <c:pt idx="2">
                  <c:v>2.474768700707742</c:v>
                </c:pt>
                <c:pt idx="3">
                  <c:v>16.09251364460864</c:v>
                </c:pt>
                <c:pt idx="4">
                  <c:v>0.828837160235601</c:v>
                </c:pt>
                <c:pt idx="5">
                  <c:v>13.83356740932897</c:v>
                </c:pt>
                <c:pt idx="6">
                  <c:v>1.350297064988322</c:v>
                </c:pt>
                <c:pt idx="7">
                  <c:v>7.454603603203608</c:v>
                </c:pt>
                <c:pt idx="8">
                  <c:v>33.36639414566111</c:v>
                </c:pt>
                <c:pt idx="9">
                  <c:v>5.365346933540193</c:v>
                </c:pt>
                <c:pt idx="10">
                  <c:v>18.60280133472262</c:v>
                </c:pt>
                <c:pt idx="11">
                  <c:v>15.86000633145743</c:v>
                </c:pt>
              </c:numCache>
            </c:numRef>
          </c:yVal>
        </c:ser>
        <c:axId val="617111912"/>
        <c:axId val="617116824"/>
      </c:scatterChart>
      <c:valAx>
        <c:axId val="617111912"/>
        <c:scaling>
          <c:orientation val="minMax"/>
        </c:scaling>
        <c:axPos val="b"/>
        <c:numFmt formatCode="General" sourceLinked="1"/>
        <c:majorTickMark val="none"/>
        <c:tickLblPos val="none"/>
        <c:crossAx val="617116824"/>
        <c:crosses val="autoZero"/>
        <c:crossBetween val="midCat"/>
      </c:valAx>
      <c:valAx>
        <c:axId val="617116824"/>
        <c:scaling>
          <c:orientation val="minMax"/>
        </c:scaling>
        <c:axPos val="l"/>
        <c:majorGridlines>
          <c:spPr>
            <a:ln>
              <a:noFill/>
            </a:ln>
          </c:spPr>
        </c:majorGridlines>
        <c:title>
          <c:tx>
            <c:rich>
              <a:bodyPr/>
              <a:lstStyle/>
              <a:p>
                <a:pPr>
                  <a:defRPr/>
                </a:pPr>
                <a:r>
                  <a:rPr lang="en-US"/>
                  <a:t>Initial NO3 (ug/g dry soil)</a:t>
                </a:r>
              </a:p>
            </c:rich>
          </c:tx>
        </c:title>
        <c:numFmt formatCode="General" sourceLinked="1"/>
        <c:tickLblPos val="nextTo"/>
        <c:crossAx val="617111912"/>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Oa</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data'!$I$19</c:f>
              <c:strCache>
                <c:ptCount val="1"/>
                <c:pt idx="0">
                  <c:v>C7</c:v>
                </c:pt>
              </c:strCache>
            </c:strRef>
          </c:tx>
          <c:spPr>
            <a:ln w="28575">
              <a:noFill/>
            </a:ln>
          </c:spPr>
          <c:marker>
            <c:spPr>
              <a:noFill/>
              <a:ln w="19050" cmpd="sng"/>
            </c:spPr>
          </c:marker>
          <c:xVal>
            <c:numRef>
              <c:f>'graphs - raw data'!$H$20:$H$31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data'!$I$20:$I$31</c:f>
              <c:numCache>
                <c:formatCode>General</c:formatCode>
                <c:ptCount val="12"/>
                <c:pt idx="0">
                  <c:v>20.45063812668648</c:v>
                </c:pt>
                <c:pt idx="1">
                  <c:v>8.161741037077051</c:v>
                </c:pt>
                <c:pt idx="2">
                  <c:v>11.09234789812352</c:v>
                </c:pt>
                <c:pt idx="3">
                  <c:v>10.63856369108303</c:v>
                </c:pt>
                <c:pt idx="4">
                  <c:v>40.90657978364199</c:v>
                </c:pt>
                <c:pt idx="5">
                  <c:v>16.40739027390525</c:v>
                </c:pt>
                <c:pt idx="6">
                  <c:v>7.088817832151191</c:v>
                </c:pt>
                <c:pt idx="7">
                  <c:v>7.148551940803691</c:v>
                </c:pt>
                <c:pt idx="8">
                  <c:v>10.23294306490098</c:v>
                </c:pt>
                <c:pt idx="9">
                  <c:v>7.857434753720894</c:v>
                </c:pt>
                <c:pt idx="10">
                  <c:v>2.462503258228847</c:v>
                </c:pt>
                <c:pt idx="11">
                  <c:v>21.01390771639073</c:v>
                </c:pt>
              </c:numCache>
            </c:numRef>
          </c:yVal>
        </c:ser>
        <c:ser>
          <c:idx val="1"/>
          <c:order val="1"/>
          <c:tx>
            <c:strRef>
              <c:f>'graphs - raw data'!$J$19</c:f>
              <c:strCache>
                <c:ptCount val="1"/>
                <c:pt idx="0">
                  <c:v>C8</c:v>
                </c:pt>
              </c:strCache>
            </c:strRef>
          </c:tx>
          <c:spPr>
            <a:ln w="28575">
              <a:noFill/>
            </a:ln>
          </c:spPr>
          <c:marker>
            <c:spPr>
              <a:noFill/>
              <a:ln w="19050" cmpd="sng"/>
            </c:spPr>
          </c:marker>
          <c:xVal>
            <c:numRef>
              <c:f>'graphs - raw data'!$H$20:$H$31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data'!$J$20:$J$31</c:f>
              <c:numCache>
                <c:formatCode>General</c:formatCode>
                <c:ptCount val="12"/>
                <c:pt idx="0">
                  <c:v>15.22884225254041</c:v>
                </c:pt>
                <c:pt idx="1">
                  <c:v>5.22010672639567</c:v>
                </c:pt>
                <c:pt idx="2">
                  <c:v>5.455277633956821</c:v>
                </c:pt>
                <c:pt idx="3">
                  <c:v>3.379275841806831</c:v>
                </c:pt>
                <c:pt idx="4">
                  <c:v>3.135782134622441</c:v>
                </c:pt>
                <c:pt idx="5">
                  <c:v>14.68690235988591</c:v>
                </c:pt>
                <c:pt idx="6">
                  <c:v>7.05245535490107</c:v>
                </c:pt>
                <c:pt idx="7">
                  <c:v>6.732496210396268</c:v>
                </c:pt>
                <c:pt idx="8">
                  <c:v>36.97180831483097</c:v>
                </c:pt>
                <c:pt idx="9">
                  <c:v>42.28093563465042</c:v>
                </c:pt>
                <c:pt idx="10">
                  <c:v>1.500945280665657</c:v>
                </c:pt>
                <c:pt idx="11">
                  <c:v>6.55842053890042</c:v>
                </c:pt>
              </c:numCache>
            </c:numRef>
          </c:yVal>
        </c:ser>
        <c:ser>
          <c:idx val="2"/>
          <c:order val="2"/>
          <c:tx>
            <c:strRef>
              <c:f>'graphs - raw data'!$K$19</c:f>
              <c:strCache>
                <c:ptCount val="1"/>
                <c:pt idx="0">
                  <c:v>C9</c:v>
                </c:pt>
              </c:strCache>
            </c:strRef>
          </c:tx>
          <c:spPr>
            <a:ln w="28575">
              <a:noFill/>
            </a:ln>
          </c:spPr>
          <c:marker>
            <c:spPr>
              <a:noFill/>
              <a:ln w="19050" cmpd="sng"/>
            </c:spPr>
          </c:marker>
          <c:xVal>
            <c:numRef>
              <c:f>'graphs - raw data'!$H$20:$H$31</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data'!$K$20:$K$31</c:f>
              <c:numCache>
                <c:formatCode>General</c:formatCode>
                <c:ptCount val="12"/>
                <c:pt idx="0">
                  <c:v>12.56106637262785</c:v>
                </c:pt>
                <c:pt idx="1">
                  <c:v>27.01729821708426</c:v>
                </c:pt>
                <c:pt idx="2">
                  <c:v>22.07941845938486</c:v>
                </c:pt>
                <c:pt idx="3">
                  <c:v>9.963531512216855</c:v>
                </c:pt>
                <c:pt idx="4">
                  <c:v>24.98160530205841</c:v>
                </c:pt>
                <c:pt idx="5">
                  <c:v>23.20656440683543</c:v>
                </c:pt>
                <c:pt idx="6">
                  <c:v>14.54283563442477</c:v>
                </c:pt>
                <c:pt idx="7">
                  <c:v>26.39208637075997</c:v>
                </c:pt>
                <c:pt idx="8">
                  <c:v>5.375843056323012</c:v>
                </c:pt>
                <c:pt idx="9">
                  <c:v>10.81942342100536</c:v>
                </c:pt>
                <c:pt idx="10">
                  <c:v>17.34706304579224</c:v>
                </c:pt>
                <c:pt idx="11">
                  <c:v>27.28022359962667</c:v>
                </c:pt>
              </c:numCache>
            </c:numRef>
          </c:yVal>
        </c:ser>
        <c:axId val="617186376"/>
        <c:axId val="617191288"/>
      </c:scatterChart>
      <c:valAx>
        <c:axId val="617186376"/>
        <c:scaling>
          <c:orientation val="minMax"/>
        </c:scaling>
        <c:axPos val="b"/>
        <c:numFmt formatCode="General" sourceLinked="1"/>
        <c:majorTickMark val="none"/>
        <c:tickLblPos val="none"/>
        <c:crossAx val="617191288"/>
        <c:crosses val="autoZero"/>
        <c:crossBetween val="midCat"/>
      </c:valAx>
      <c:valAx>
        <c:axId val="617191288"/>
        <c:scaling>
          <c:orientation val="minMax"/>
        </c:scaling>
        <c:axPos val="l"/>
        <c:majorGridlines>
          <c:spPr>
            <a:ln>
              <a:noFill/>
            </a:ln>
          </c:spPr>
        </c:majorGridlines>
        <c:title>
          <c:tx>
            <c:rich>
              <a:bodyPr/>
              <a:lstStyle/>
              <a:p>
                <a:pPr>
                  <a:defRPr/>
                </a:pPr>
                <a:r>
                  <a:rPr lang="en-US"/>
                  <a:t>Final NO3 (ug/g dry soil)</a:t>
                </a:r>
              </a:p>
            </c:rich>
          </c:tx>
        </c:title>
        <c:numFmt formatCode="General" sourceLinked="1"/>
        <c:tickLblPos val="nextTo"/>
        <c:crossAx val="617186376"/>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B</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data'!$I$34</c:f>
              <c:strCache>
                <c:ptCount val="1"/>
                <c:pt idx="0">
                  <c:v>C7</c:v>
                </c:pt>
              </c:strCache>
            </c:strRef>
          </c:tx>
          <c:spPr>
            <a:ln w="28575">
              <a:noFill/>
            </a:ln>
          </c:spPr>
          <c:marker>
            <c:spPr>
              <a:noFill/>
              <a:ln w="19050" cmpd="sng"/>
            </c:spPr>
          </c:marker>
          <c:xVal>
            <c:numRef>
              <c:f>'graphs - raw data'!$H$35:$H$46</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data'!$I$35:$I$46</c:f>
              <c:numCache>
                <c:formatCode>General</c:formatCode>
                <c:ptCount val="12"/>
                <c:pt idx="0">
                  <c:v>0.902918000451207</c:v>
                </c:pt>
                <c:pt idx="1">
                  <c:v>0.812748918624672</c:v>
                </c:pt>
                <c:pt idx="2">
                  <c:v>2.323037992048252</c:v>
                </c:pt>
                <c:pt idx="3">
                  <c:v>1.277703757403499</c:v>
                </c:pt>
                <c:pt idx="4">
                  <c:v>1.19227432666181</c:v>
                </c:pt>
                <c:pt idx="5">
                  <c:v>1.356061882689824</c:v>
                </c:pt>
                <c:pt idx="6">
                  <c:v>1.202610910884934</c:v>
                </c:pt>
                <c:pt idx="7">
                  <c:v>1.215999981111826</c:v>
                </c:pt>
                <c:pt idx="8">
                  <c:v>2.216855077504801</c:v>
                </c:pt>
                <c:pt idx="9">
                  <c:v>0.954804989993315</c:v>
                </c:pt>
                <c:pt idx="10">
                  <c:v>1.263942242677476</c:v>
                </c:pt>
                <c:pt idx="11">
                  <c:v>0.706983777590172</c:v>
                </c:pt>
              </c:numCache>
            </c:numRef>
          </c:yVal>
        </c:ser>
        <c:ser>
          <c:idx val="1"/>
          <c:order val="1"/>
          <c:tx>
            <c:strRef>
              <c:f>'graphs - raw data'!$J$34</c:f>
              <c:strCache>
                <c:ptCount val="1"/>
                <c:pt idx="0">
                  <c:v>C8</c:v>
                </c:pt>
              </c:strCache>
            </c:strRef>
          </c:tx>
          <c:spPr>
            <a:ln w="28575">
              <a:noFill/>
            </a:ln>
          </c:spPr>
          <c:marker>
            <c:spPr>
              <a:noFill/>
              <a:ln w="19050" cmpd="sng"/>
            </c:spPr>
          </c:marker>
          <c:xVal>
            <c:numRef>
              <c:f>'graphs - raw data'!$H$35:$H$46</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data'!$J$35:$J$46</c:f>
              <c:numCache>
                <c:formatCode>General</c:formatCode>
                <c:ptCount val="12"/>
                <c:pt idx="0">
                  <c:v>1.226420813651904</c:v>
                </c:pt>
                <c:pt idx="1">
                  <c:v>0.811823614709922</c:v>
                </c:pt>
                <c:pt idx="2">
                  <c:v>1.75492239214212</c:v>
                </c:pt>
                <c:pt idx="3">
                  <c:v>1.900235738679846</c:v>
                </c:pt>
                <c:pt idx="4">
                  <c:v>1.160923141719714</c:v>
                </c:pt>
                <c:pt idx="5">
                  <c:v>0.973267706547989</c:v>
                </c:pt>
                <c:pt idx="6">
                  <c:v>1.574773755938303</c:v>
                </c:pt>
                <c:pt idx="7">
                  <c:v>1.25837653407555</c:v>
                </c:pt>
                <c:pt idx="8">
                  <c:v>0.425668932758837</c:v>
                </c:pt>
                <c:pt idx="9">
                  <c:v>0.737923639504244</c:v>
                </c:pt>
                <c:pt idx="10">
                  <c:v>0.761682853698944</c:v>
                </c:pt>
                <c:pt idx="11">
                  <c:v>0.34703784433157</c:v>
                </c:pt>
              </c:numCache>
            </c:numRef>
          </c:yVal>
        </c:ser>
        <c:ser>
          <c:idx val="2"/>
          <c:order val="2"/>
          <c:tx>
            <c:strRef>
              <c:f>'graphs - raw data'!$K$34</c:f>
              <c:strCache>
                <c:ptCount val="1"/>
                <c:pt idx="0">
                  <c:v>C9</c:v>
                </c:pt>
              </c:strCache>
            </c:strRef>
          </c:tx>
          <c:spPr>
            <a:ln w="28575">
              <a:noFill/>
            </a:ln>
          </c:spPr>
          <c:marker>
            <c:spPr>
              <a:noFill/>
              <a:ln w="19050" cmpd="sng"/>
            </c:spPr>
          </c:marker>
          <c:xVal>
            <c:numRef>
              <c:f>'graphs - raw data'!$H$35:$H$46</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data'!$K$35:$K$46</c:f>
              <c:numCache>
                <c:formatCode>General</c:formatCode>
                <c:ptCount val="12"/>
                <c:pt idx="0">
                  <c:v>2.562274826976078</c:v>
                </c:pt>
                <c:pt idx="1">
                  <c:v>2.936774355920301</c:v>
                </c:pt>
                <c:pt idx="2">
                  <c:v>2.526652209483882</c:v>
                </c:pt>
                <c:pt idx="3">
                  <c:v>1.155889877157799</c:v>
                </c:pt>
                <c:pt idx="4">
                  <c:v>3.170697470760436</c:v>
                </c:pt>
                <c:pt idx="5">
                  <c:v>6.565848232879921</c:v>
                </c:pt>
                <c:pt idx="6">
                  <c:v>4.048145410878521</c:v>
                </c:pt>
                <c:pt idx="7">
                  <c:v>4.928737800103736</c:v>
                </c:pt>
                <c:pt idx="8">
                  <c:v>3.857574450267238</c:v>
                </c:pt>
                <c:pt idx="9">
                  <c:v>4.634766972203109</c:v>
                </c:pt>
                <c:pt idx="10">
                  <c:v>5.047937871322969</c:v>
                </c:pt>
                <c:pt idx="11">
                  <c:v>3.310461627616687</c:v>
                </c:pt>
              </c:numCache>
            </c:numRef>
          </c:yVal>
        </c:ser>
        <c:axId val="617234024"/>
        <c:axId val="617236744"/>
      </c:scatterChart>
      <c:valAx>
        <c:axId val="617234024"/>
        <c:scaling>
          <c:orientation val="minMax"/>
        </c:scaling>
        <c:axPos val="b"/>
        <c:numFmt formatCode="General" sourceLinked="1"/>
        <c:majorTickMark val="none"/>
        <c:tickLblPos val="none"/>
        <c:crossAx val="617236744"/>
        <c:crosses val="autoZero"/>
        <c:crossBetween val="midCat"/>
      </c:valAx>
      <c:valAx>
        <c:axId val="617236744"/>
        <c:scaling>
          <c:orientation val="minMax"/>
        </c:scaling>
        <c:axPos val="l"/>
        <c:majorGridlines>
          <c:spPr>
            <a:ln>
              <a:noFill/>
            </a:ln>
          </c:spPr>
        </c:majorGridlines>
        <c:title>
          <c:tx>
            <c:rich>
              <a:bodyPr/>
              <a:lstStyle/>
              <a:p>
                <a:pPr>
                  <a:defRPr/>
                </a:pPr>
                <a:r>
                  <a:rPr lang="en-US"/>
                  <a:t>Final NO3 (ug/g dry soil)</a:t>
                </a:r>
              </a:p>
            </c:rich>
          </c:tx>
        </c:title>
        <c:numFmt formatCode="General" sourceLinked="1"/>
        <c:tickLblPos val="nextTo"/>
        <c:crossAx val="617234024"/>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Oe</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data'!$C$62</c:f>
              <c:strCache>
                <c:ptCount val="1"/>
                <c:pt idx="0">
                  <c:v>C7</c:v>
                </c:pt>
              </c:strCache>
            </c:strRef>
          </c:tx>
          <c:spPr>
            <a:ln w="28575">
              <a:noFill/>
            </a:ln>
          </c:spPr>
          <c:marker>
            <c:spPr>
              <a:noFill/>
              <a:ln w="19050" cmpd="sng"/>
            </c:spPr>
          </c:marker>
          <c:xVal>
            <c:numRef>
              <c:f>'graphs - raw data'!$B$63:$B$74</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data'!$C$63:$C$74</c:f>
              <c:numCache>
                <c:formatCode>General</c:formatCode>
                <c:ptCount val="12"/>
                <c:pt idx="0">
                  <c:v>26.89948979240604</c:v>
                </c:pt>
                <c:pt idx="1">
                  <c:v>175.6119104324197</c:v>
                </c:pt>
                <c:pt idx="2">
                  <c:v>65.61854877846737</c:v>
                </c:pt>
                <c:pt idx="3">
                  <c:v>81.86373654704275</c:v>
                </c:pt>
                <c:pt idx="4">
                  <c:v>20.34851995649288</c:v>
                </c:pt>
                <c:pt idx="5">
                  <c:v>27.7719048404423</c:v>
                </c:pt>
                <c:pt idx="6">
                  <c:v>35.38256972628699</c:v>
                </c:pt>
                <c:pt idx="7">
                  <c:v>31.13640370460466</c:v>
                </c:pt>
                <c:pt idx="8">
                  <c:v>12.4515325665656</c:v>
                </c:pt>
                <c:pt idx="9">
                  <c:v>25.15713349797577</c:v>
                </c:pt>
                <c:pt idx="10">
                  <c:v>1.976122368413862</c:v>
                </c:pt>
                <c:pt idx="11">
                  <c:v>20.39601407770999</c:v>
                </c:pt>
              </c:numCache>
            </c:numRef>
          </c:yVal>
        </c:ser>
        <c:ser>
          <c:idx val="1"/>
          <c:order val="1"/>
          <c:tx>
            <c:strRef>
              <c:f>'graphs - raw data'!$D$62</c:f>
              <c:strCache>
                <c:ptCount val="1"/>
                <c:pt idx="0">
                  <c:v>C8</c:v>
                </c:pt>
              </c:strCache>
            </c:strRef>
          </c:tx>
          <c:spPr>
            <a:ln w="28575">
              <a:noFill/>
            </a:ln>
          </c:spPr>
          <c:marker>
            <c:spPr>
              <a:noFill/>
              <a:ln w="19050" cmpd="sng"/>
            </c:spPr>
          </c:marker>
          <c:xVal>
            <c:numRef>
              <c:f>'graphs - raw data'!$B$63:$B$74</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data'!$D$63:$D$74</c:f>
              <c:numCache>
                <c:formatCode>General</c:formatCode>
                <c:ptCount val="12"/>
                <c:pt idx="0">
                  <c:v>21.44682972329288</c:v>
                </c:pt>
                <c:pt idx="1">
                  <c:v>37.72128358027416</c:v>
                </c:pt>
                <c:pt idx="2">
                  <c:v>14.48884333312704</c:v>
                </c:pt>
                <c:pt idx="3">
                  <c:v>14.31172705729445</c:v>
                </c:pt>
                <c:pt idx="4">
                  <c:v>10.58764688866723</c:v>
                </c:pt>
                <c:pt idx="5">
                  <c:v>39.23611237298006</c:v>
                </c:pt>
                <c:pt idx="6">
                  <c:v>19.97387891702239</c:v>
                </c:pt>
                <c:pt idx="7">
                  <c:v>35.21822092772322</c:v>
                </c:pt>
                <c:pt idx="8">
                  <c:v>14.60957434336681</c:v>
                </c:pt>
                <c:pt idx="9">
                  <c:v>10.76766304685341</c:v>
                </c:pt>
                <c:pt idx="10">
                  <c:v>6.17835780180831</c:v>
                </c:pt>
                <c:pt idx="11">
                  <c:v>19.46970378944416</c:v>
                </c:pt>
              </c:numCache>
            </c:numRef>
          </c:yVal>
        </c:ser>
        <c:ser>
          <c:idx val="2"/>
          <c:order val="2"/>
          <c:tx>
            <c:strRef>
              <c:f>'graphs - raw data'!$E$62</c:f>
              <c:strCache>
                <c:ptCount val="1"/>
                <c:pt idx="0">
                  <c:v>C9</c:v>
                </c:pt>
              </c:strCache>
            </c:strRef>
          </c:tx>
          <c:spPr>
            <a:ln w="28575">
              <a:noFill/>
            </a:ln>
          </c:spPr>
          <c:marker>
            <c:spPr>
              <a:noFill/>
              <a:ln w="19050" cmpd="sng"/>
            </c:spPr>
          </c:marker>
          <c:xVal>
            <c:numRef>
              <c:f>'graphs - raw data'!$B$63:$B$74</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data'!$E$63:$E$74</c:f>
              <c:numCache>
                <c:formatCode>General</c:formatCode>
                <c:ptCount val="12"/>
                <c:pt idx="0">
                  <c:v>23.76521785452786</c:v>
                </c:pt>
                <c:pt idx="1">
                  <c:v>9.48548891763888</c:v>
                </c:pt>
                <c:pt idx="2">
                  <c:v>67.60443476840173</c:v>
                </c:pt>
                <c:pt idx="3">
                  <c:v>36.87059910320903</c:v>
                </c:pt>
                <c:pt idx="4">
                  <c:v>65.58818962832846</c:v>
                </c:pt>
                <c:pt idx="5">
                  <c:v>93.38333776643945</c:v>
                </c:pt>
                <c:pt idx="6">
                  <c:v>145.6837602001191</c:v>
                </c:pt>
                <c:pt idx="7">
                  <c:v>33.05511797928723</c:v>
                </c:pt>
                <c:pt idx="8">
                  <c:v>17.32576511207782</c:v>
                </c:pt>
                <c:pt idx="9">
                  <c:v>10.99701594788422</c:v>
                </c:pt>
                <c:pt idx="10">
                  <c:v>18.42094098996174</c:v>
                </c:pt>
                <c:pt idx="11">
                  <c:v>18.05034267099263</c:v>
                </c:pt>
              </c:numCache>
            </c:numRef>
          </c:yVal>
        </c:ser>
        <c:axId val="617299000"/>
        <c:axId val="617301720"/>
      </c:scatterChart>
      <c:valAx>
        <c:axId val="617299000"/>
        <c:scaling>
          <c:orientation val="minMax"/>
        </c:scaling>
        <c:axPos val="b"/>
        <c:numFmt formatCode="General" sourceLinked="1"/>
        <c:majorTickMark val="none"/>
        <c:tickLblPos val="none"/>
        <c:crossAx val="617301720"/>
        <c:crosses val="autoZero"/>
        <c:crossBetween val="midCat"/>
      </c:valAx>
      <c:valAx>
        <c:axId val="617301720"/>
        <c:scaling>
          <c:orientation val="minMax"/>
        </c:scaling>
        <c:axPos val="l"/>
        <c:majorGridlines>
          <c:spPr>
            <a:ln>
              <a:noFill/>
            </a:ln>
          </c:spPr>
        </c:majorGridlines>
        <c:title>
          <c:tx>
            <c:rich>
              <a:bodyPr/>
              <a:lstStyle/>
              <a:p>
                <a:pPr>
                  <a:defRPr/>
                </a:pPr>
                <a:r>
                  <a:rPr lang="en-US"/>
                  <a:t>Initial NH4 (ug/g dry soil)</a:t>
                </a:r>
              </a:p>
            </c:rich>
          </c:tx>
        </c:title>
        <c:numFmt formatCode="General" sourceLinked="1"/>
        <c:tickLblPos val="nextTo"/>
        <c:crossAx val="617299000"/>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Oa</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data'!$C$78</c:f>
              <c:strCache>
                <c:ptCount val="1"/>
                <c:pt idx="0">
                  <c:v>C7</c:v>
                </c:pt>
              </c:strCache>
            </c:strRef>
          </c:tx>
          <c:spPr>
            <a:ln w="28575">
              <a:noFill/>
            </a:ln>
          </c:spPr>
          <c:marker>
            <c:spPr>
              <a:noFill/>
              <a:ln w="19050" cmpd="sng"/>
            </c:spPr>
          </c:marker>
          <c:xVal>
            <c:numRef>
              <c:f>'graphs - raw data'!$B$79:$B$90</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data'!$C$79:$C$90</c:f>
              <c:numCache>
                <c:formatCode>General</c:formatCode>
                <c:ptCount val="12"/>
                <c:pt idx="0">
                  <c:v>12.08994091280976</c:v>
                </c:pt>
                <c:pt idx="1">
                  <c:v>11.1378211629678</c:v>
                </c:pt>
                <c:pt idx="2">
                  <c:v>20.6011293581716</c:v>
                </c:pt>
                <c:pt idx="3">
                  <c:v>12.2674604796659</c:v>
                </c:pt>
                <c:pt idx="4">
                  <c:v>11.02876316998858</c:v>
                </c:pt>
                <c:pt idx="5">
                  <c:v>10.10070728168378</c:v>
                </c:pt>
                <c:pt idx="6">
                  <c:v>7.04664748761483</c:v>
                </c:pt>
                <c:pt idx="7">
                  <c:v>18.8717016697258</c:v>
                </c:pt>
                <c:pt idx="8">
                  <c:v>10.28734814055388</c:v>
                </c:pt>
                <c:pt idx="9">
                  <c:v>10.29597304296332</c:v>
                </c:pt>
                <c:pt idx="10">
                  <c:v>6.688539298696901</c:v>
                </c:pt>
                <c:pt idx="11">
                  <c:v>7.935861259279587</c:v>
                </c:pt>
              </c:numCache>
            </c:numRef>
          </c:yVal>
        </c:ser>
        <c:ser>
          <c:idx val="1"/>
          <c:order val="1"/>
          <c:tx>
            <c:strRef>
              <c:f>'graphs - raw data'!$D$78</c:f>
              <c:strCache>
                <c:ptCount val="1"/>
                <c:pt idx="0">
                  <c:v>C8</c:v>
                </c:pt>
              </c:strCache>
            </c:strRef>
          </c:tx>
          <c:spPr>
            <a:ln w="28575">
              <a:noFill/>
            </a:ln>
          </c:spPr>
          <c:marker>
            <c:spPr>
              <a:noFill/>
              <a:ln w="19050" cmpd="sng"/>
            </c:spPr>
          </c:marker>
          <c:xVal>
            <c:numRef>
              <c:f>'graphs - raw data'!$B$79:$B$90</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data'!$D$79:$D$90</c:f>
              <c:numCache>
                <c:formatCode>General</c:formatCode>
                <c:ptCount val="12"/>
                <c:pt idx="0">
                  <c:v>10.51103275881969</c:v>
                </c:pt>
                <c:pt idx="1">
                  <c:v>6.559365156415153</c:v>
                </c:pt>
                <c:pt idx="2">
                  <c:v>13.58247277166274</c:v>
                </c:pt>
                <c:pt idx="3">
                  <c:v>9.505517657334726</c:v>
                </c:pt>
                <c:pt idx="4">
                  <c:v>9.015975105057224</c:v>
                </c:pt>
                <c:pt idx="5">
                  <c:v>10.6407558088842</c:v>
                </c:pt>
                <c:pt idx="6">
                  <c:v>6.558277616713602</c:v>
                </c:pt>
                <c:pt idx="7">
                  <c:v>8.149944769577861</c:v>
                </c:pt>
                <c:pt idx="8">
                  <c:v>6.126178614503647</c:v>
                </c:pt>
                <c:pt idx="9">
                  <c:v>7.999698444234875</c:v>
                </c:pt>
                <c:pt idx="10">
                  <c:v>8.357845027825886</c:v>
                </c:pt>
                <c:pt idx="11">
                  <c:v>3.693178605863512</c:v>
                </c:pt>
              </c:numCache>
            </c:numRef>
          </c:yVal>
        </c:ser>
        <c:ser>
          <c:idx val="2"/>
          <c:order val="2"/>
          <c:tx>
            <c:strRef>
              <c:f>'graphs - raw data'!$E$78</c:f>
              <c:strCache>
                <c:ptCount val="1"/>
                <c:pt idx="0">
                  <c:v>C9</c:v>
                </c:pt>
              </c:strCache>
            </c:strRef>
          </c:tx>
          <c:spPr>
            <a:ln w="28575">
              <a:noFill/>
            </a:ln>
          </c:spPr>
          <c:marker>
            <c:spPr>
              <a:noFill/>
              <a:ln w="19050" cmpd="sng"/>
            </c:spPr>
          </c:marker>
          <c:xVal>
            <c:numRef>
              <c:f>'graphs - raw data'!$B$79:$B$90</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data'!$E$79:$E$90</c:f>
              <c:numCache>
                <c:formatCode>General</c:formatCode>
                <c:ptCount val="12"/>
                <c:pt idx="0">
                  <c:v>6.398884616966164</c:v>
                </c:pt>
                <c:pt idx="1">
                  <c:v>93.34798015464442</c:v>
                </c:pt>
                <c:pt idx="2">
                  <c:v>9.94400903039775</c:v>
                </c:pt>
                <c:pt idx="3">
                  <c:v>4.722830675520204</c:v>
                </c:pt>
                <c:pt idx="4">
                  <c:v>13.27734581472183</c:v>
                </c:pt>
                <c:pt idx="5">
                  <c:v>11.41506443211405</c:v>
                </c:pt>
                <c:pt idx="6">
                  <c:v>3.958185003483154</c:v>
                </c:pt>
                <c:pt idx="7">
                  <c:v>8.272956870702456</c:v>
                </c:pt>
                <c:pt idx="8">
                  <c:v>12.15003773166624</c:v>
                </c:pt>
                <c:pt idx="9">
                  <c:v>12.53854169668123</c:v>
                </c:pt>
                <c:pt idx="10">
                  <c:v>16.69762790157265</c:v>
                </c:pt>
                <c:pt idx="11">
                  <c:v>16.25475820530321</c:v>
                </c:pt>
              </c:numCache>
            </c:numRef>
          </c:yVal>
        </c:ser>
        <c:axId val="617354536"/>
        <c:axId val="617357256"/>
      </c:scatterChart>
      <c:valAx>
        <c:axId val="617354536"/>
        <c:scaling>
          <c:orientation val="minMax"/>
        </c:scaling>
        <c:axPos val="b"/>
        <c:numFmt formatCode="General" sourceLinked="1"/>
        <c:majorTickMark val="none"/>
        <c:tickLblPos val="none"/>
        <c:crossAx val="617357256"/>
        <c:crosses val="autoZero"/>
        <c:crossBetween val="midCat"/>
      </c:valAx>
      <c:valAx>
        <c:axId val="617357256"/>
        <c:scaling>
          <c:orientation val="minMax"/>
        </c:scaling>
        <c:axPos val="l"/>
        <c:majorGridlines>
          <c:spPr>
            <a:ln>
              <a:noFill/>
            </a:ln>
          </c:spPr>
        </c:majorGridlines>
        <c:title>
          <c:tx>
            <c:rich>
              <a:bodyPr/>
              <a:lstStyle/>
              <a:p>
                <a:pPr>
                  <a:defRPr/>
                </a:pPr>
                <a:r>
                  <a:rPr lang="en-US"/>
                  <a:t>Initial NH4 (ug/g dry soil)</a:t>
                </a:r>
              </a:p>
            </c:rich>
          </c:tx>
        </c:title>
        <c:numFmt formatCode="General" sourceLinked="1"/>
        <c:tickLblPos val="nextTo"/>
        <c:crossAx val="617354536"/>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B</a:t>
            </a:r>
          </a:p>
        </c:rich>
      </c:tx>
      <c:layout>
        <c:manualLayout>
          <c:xMode val="edge"/>
          <c:yMode val="edge"/>
          <c:x val="0.877761592300962"/>
          <c:y val="0.0416666666666667"/>
        </c:manualLayout>
      </c:layout>
    </c:title>
    <c:plotArea>
      <c:layout>
        <c:manualLayout>
          <c:layoutTarget val="inner"/>
          <c:xMode val="edge"/>
          <c:yMode val="edge"/>
          <c:x val="0.131891294838145"/>
          <c:y val="0.0509259259259259"/>
          <c:w val="0.695514654418198"/>
          <c:h val="0.819444444444444"/>
        </c:manualLayout>
      </c:layout>
      <c:scatterChart>
        <c:scatterStyle val="lineMarker"/>
        <c:ser>
          <c:idx val="0"/>
          <c:order val="0"/>
          <c:tx>
            <c:strRef>
              <c:f>'graphs - raw data'!$C$93</c:f>
              <c:strCache>
                <c:ptCount val="1"/>
                <c:pt idx="0">
                  <c:v>C7</c:v>
                </c:pt>
              </c:strCache>
            </c:strRef>
          </c:tx>
          <c:spPr>
            <a:ln w="28575">
              <a:noFill/>
            </a:ln>
          </c:spPr>
          <c:marker>
            <c:spPr>
              <a:noFill/>
              <a:ln w="19050" cmpd="sng"/>
            </c:spPr>
          </c:marker>
          <c:xVal>
            <c:numRef>
              <c:f>'graphs - raw data'!$B$94:$B$105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data'!$C$94:$C$105</c:f>
              <c:numCache>
                <c:formatCode>General</c:formatCode>
                <c:ptCount val="12"/>
                <c:pt idx="0">
                  <c:v>2.046869727054666</c:v>
                </c:pt>
                <c:pt idx="1">
                  <c:v>3.796693698725963</c:v>
                </c:pt>
                <c:pt idx="2">
                  <c:v>2.772313527672557</c:v>
                </c:pt>
                <c:pt idx="3">
                  <c:v>3.154768952850733</c:v>
                </c:pt>
                <c:pt idx="4">
                  <c:v>2.37337399765803</c:v>
                </c:pt>
                <c:pt idx="5">
                  <c:v>2.847001523284933</c:v>
                </c:pt>
                <c:pt idx="6">
                  <c:v>2.533892137182245</c:v>
                </c:pt>
                <c:pt idx="7">
                  <c:v>2.044979113223481</c:v>
                </c:pt>
                <c:pt idx="8">
                  <c:v>4.045037093290237</c:v>
                </c:pt>
                <c:pt idx="9">
                  <c:v>4.18846377214189</c:v>
                </c:pt>
                <c:pt idx="10">
                  <c:v>4.155554009510968</c:v>
                </c:pt>
                <c:pt idx="11">
                  <c:v>3.483909213948347</c:v>
                </c:pt>
              </c:numCache>
            </c:numRef>
          </c:yVal>
        </c:ser>
        <c:ser>
          <c:idx val="1"/>
          <c:order val="1"/>
          <c:tx>
            <c:strRef>
              <c:f>'graphs - raw data'!$D$93</c:f>
              <c:strCache>
                <c:ptCount val="1"/>
                <c:pt idx="0">
                  <c:v>C8</c:v>
                </c:pt>
              </c:strCache>
            </c:strRef>
          </c:tx>
          <c:spPr>
            <a:ln w="28575">
              <a:noFill/>
            </a:ln>
          </c:spPr>
          <c:marker>
            <c:spPr>
              <a:noFill/>
              <a:ln w="19050" cmpd="sng"/>
            </c:spPr>
          </c:marker>
          <c:xVal>
            <c:numRef>
              <c:f>'graphs - raw data'!$B$94:$B$105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data'!$D$94:$D$105</c:f>
              <c:numCache>
                <c:formatCode>General</c:formatCode>
                <c:ptCount val="12"/>
                <c:pt idx="0">
                  <c:v>2.190725204936992</c:v>
                </c:pt>
                <c:pt idx="1">
                  <c:v>4.16446762733703</c:v>
                </c:pt>
                <c:pt idx="2">
                  <c:v>4.74168085685343</c:v>
                </c:pt>
                <c:pt idx="3">
                  <c:v>4.074936547998713</c:v>
                </c:pt>
                <c:pt idx="4">
                  <c:v>1.999813447379002</c:v>
                </c:pt>
                <c:pt idx="5">
                  <c:v>1.44511445422295</c:v>
                </c:pt>
                <c:pt idx="6">
                  <c:v>0.742133858113226</c:v>
                </c:pt>
                <c:pt idx="7">
                  <c:v>3.128955581788733</c:v>
                </c:pt>
                <c:pt idx="8">
                  <c:v>2.150813678659418</c:v>
                </c:pt>
                <c:pt idx="9">
                  <c:v>2.945887706125587</c:v>
                </c:pt>
                <c:pt idx="10">
                  <c:v>2.787678429568987</c:v>
                </c:pt>
                <c:pt idx="11">
                  <c:v>1.946840839404234</c:v>
                </c:pt>
              </c:numCache>
            </c:numRef>
          </c:yVal>
        </c:ser>
        <c:ser>
          <c:idx val="2"/>
          <c:order val="2"/>
          <c:tx>
            <c:strRef>
              <c:f>'graphs - raw data'!$E$93</c:f>
              <c:strCache>
                <c:ptCount val="1"/>
                <c:pt idx="0">
                  <c:v>C9</c:v>
                </c:pt>
              </c:strCache>
            </c:strRef>
          </c:tx>
          <c:spPr>
            <a:ln w="28575">
              <a:noFill/>
            </a:ln>
          </c:spPr>
          <c:marker>
            <c:spPr>
              <a:noFill/>
              <a:ln w="19050" cmpd="sng"/>
            </c:spPr>
          </c:marker>
          <c:xVal>
            <c:numRef>
              <c:f>'graphs - raw data'!$B$94:$B$105</c:f>
              <c:numCache>
                <c:formatCode>General</c:formatCode>
                <c:ptCount val="12"/>
                <c:pt idx="0">
                  <c:v>1.0</c:v>
                </c:pt>
                <c:pt idx="1">
                  <c:v>1.0</c:v>
                </c:pt>
                <c:pt idx="2">
                  <c:v>1.0</c:v>
                </c:pt>
                <c:pt idx="3">
                  <c:v>1.0</c:v>
                </c:pt>
                <c:pt idx="4">
                  <c:v>3.0</c:v>
                </c:pt>
                <c:pt idx="5">
                  <c:v>3.0</c:v>
                </c:pt>
                <c:pt idx="6">
                  <c:v>3.0</c:v>
                </c:pt>
                <c:pt idx="7">
                  <c:v>3.0</c:v>
                </c:pt>
                <c:pt idx="8">
                  <c:v>5.0</c:v>
                </c:pt>
                <c:pt idx="9">
                  <c:v>5.0</c:v>
                </c:pt>
                <c:pt idx="10">
                  <c:v>5.0</c:v>
                </c:pt>
                <c:pt idx="11">
                  <c:v>5.0</c:v>
                </c:pt>
              </c:numCache>
            </c:numRef>
          </c:xVal>
          <c:yVal>
            <c:numRef>
              <c:f>'graphs - raw data'!$E$94:$E$105</c:f>
              <c:numCache>
                <c:formatCode>General</c:formatCode>
                <c:ptCount val="12"/>
                <c:pt idx="0">
                  <c:v>2.505715133379294</c:v>
                </c:pt>
                <c:pt idx="1">
                  <c:v>2.999186211969688</c:v>
                </c:pt>
                <c:pt idx="2">
                  <c:v>2.701981449230172</c:v>
                </c:pt>
                <c:pt idx="3">
                  <c:v>2.428333752770836</c:v>
                </c:pt>
                <c:pt idx="4">
                  <c:v>2.562576131087005</c:v>
                </c:pt>
                <c:pt idx="5">
                  <c:v>3.123763782765463</c:v>
                </c:pt>
                <c:pt idx="6">
                  <c:v>2.734229725371254</c:v>
                </c:pt>
                <c:pt idx="7">
                  <c:v>3.205147725461452</c:v>
                </c:pt>
                <c:pt idx="8">
                  <c:v>3.281594982453447</c:v>
                </c:pt>
                <c:pt idx="9">
                  <c:v>4.300228994666665</c:v>
                </c:pt>
                <c:pt idx="10">
                  <c:v>3.181541111146885</c:v>
                </c:pt>
                <c:pt idx="11">
                  <c:v>3.577355435817527</c:v>
                </c:pt>
              </c:numCache>
            </c:numRef>
          </c:yVal>
        </c:ser>
        <c:axId val="617410248"/>
        <c:axId val="617412968"/>
      </c:scatterChart>
      <c:valAx>
        <c:axId val="617410248"/>
        <c:scaling>
          <c:orientation val="minMax"/>
        </c:scaling>
        <c:axPos val="b"/>
        <c:numFmt formatCode="General" sourceLinked="1"/>
        <c:majorTickMark val="none"/>
        <c:tickLblPos val="none"/>
        <c:crossAx val="617412968"/>
        <c:crosses val="autoZero"/>
        <c:crossBetween val="midCat"/>
      </c:valAx>
      <c:valAx>
        <c:axId val="617412968"/>
        <c:scaling>
          <c:orientation val="minMax"/>
        </c:scaling>
        <c:axPos val="l"/>
        <c:majorGridlines>
          <c:spPr>
            <a:ln>
              <a:noFill/>
            </a:ln>
          </c:spPr>
        </c:majorGridlines>
        <c:title>
          <c:tx>
            <c:rich>
              <a:bodyPr/>
              <a:lstStyle/>
              <a:p>
                <a:pPr>
                  <a:defRPr/>
                </a:pPr>
                <a:r>
                  <a:rPr lang="en-US"/>
                  <a:t>Initial NH4 (ug/g dry soil)</a:t>
                </a:r>
              </a:p>
            </c:rich>
          </c:tx>
        </c:title>
        <c:numFmt formatCode="General" sourceLinked="1"/>
        <c:tickLblPos val="nextTo"/>
        <c:crossAx val="617410248"/>
        <c:crosses val="autoZero"/>
        <c:crossBetween val="midCat"/>
      </c:valAx>
    </c:plotArea>
    <c:legend>
      <c:legendPos val="r"/>
    </c:legend>
    <c:plotVisOnly val="1"/>
  </c:chart>
  <c:txPr>
    <a:bodyPr/>
    <a:lstStyle/>
    <a:p>
      <a:pPr>
        <a:defRPr>
          <a:latin typeface="Arial"/>
          <a:cs typeface="Arial"/>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7" Type="http://schemas.openxmlformats.org/officeDocument/2006/relationships/chart" Target="../charts/chart7.xml"/><Relationship Id="rId1" Type="http://schemas.openxmlformats.org/officeDocument/2006/relationships/chart" Target="../charts/chart1.xml"/><Relationship Id="rId24" Type="http://schemas.openxmlformats.org/officeDocument/2006/relationships/chart" Target="../charts/chart24.xml"/><Relationship Id="rId25" Type="http://schemas.openxmlformats.org/officeDocument/2006/relationships/chart" Target="../charts/chart25.xml"/><Relationship Id="rId8" Type="http://schemas.openxmlformats.org/officeDocument/2006/relationships/chart" Target="../charts/chart8.xml"/><Relationship Id="rId13" Type="http://schemas.openxmlformats.org/officeDocument/2006/relationships/chart" Target="../charts/chart13.xml"/><Relationship Id="rId10" Type="http://schemas.openxmlformats.org/officeDocument/2006/relationships/chart" Target="../charts/chart10.xml"/><Relationship Id="rId12" Type="http://schemas.openxmlformats.org/officeDocument/2006/relationships/chart" Target="../charts/chart12.xml"/><Relationship Id="rId17" Type="http://schemas.openxmlformats.org/officeDocument/2006/relationships/chart" Target="../charts/chart17.xml"/><Relationship Id="rId9" Type="http://schemas.openxmlformats.org/officeDocument/2006/relationships/chart" Target="../charts/chart9.xml"/><Relationship Id="rId18" Type="http://schemas.openxmlformats.org/officeDocument/2006/relationships/chart" Target="../charts/chart18.xml"/><Relationship Id="rId3" Type="http://schemas.openxmlformats.org/officeDocument/2006/relationships/chart" Target="../charts/chart3.xml"/><Relationship Id="rId27" Type="http://schemas.openxmlformats.org/officeDocument/2006/relationships/chart" Target="../charts/chart27.xml"/><Relationship Id="rId14" Type="http://schemas.openxmlformats.org/officeDocument/2006/relationships/chart" Target="../charts/chart14.xml"/><Relationship Id="rId23" Type="http://schemas.openxmlformats.org/officeDocument/2006/relationships/chart" Target="../charts/chart23.xml"/><Relationship Id="rId4" Type="http://schemas.openxmlformats.org/officeDocument/2006/relationships/chart" Target="../charts/chart4.xml"/><Relationship Id="rId26" Type="http://schemas.openxmlformats.org/officeDocument/2006/relationships/chart" Target="../charts/chart26.xml"/><Relationship Id="rId11" Type="http://schemas.openxmlformats.org/officeDocument/2006/relationships/chart" Target="../charts/chart11.xml"/><Relationship Id="rId6" Type="http://schemas.openxmlformats.org/officeDocument/2006/relationships/chart" Target="../charts/chart6.xml"/><Relationship Id="rId16" Type="http://schemas.openxmlformats.org/officeDocument/2006/relationships/chart" Target="../charts/chart16.xml"/><Relationship Id="rId5" Type="http://schemas.openxmlformats.org/officeDocument/2006/relationships/chart" Target="../charts/chart5.xml"/><Relationship Id="rId15" Type="http://schemas.openxmlformats.org/officeDocument/2006/relationships/chart" Target="../charts/chart15.xml"/><Relationship Id="rId19" Type="http://schemas.openxmlformats.org/officeDocument/2006/relationships/chart" Target="../charts/chart19.xml"/><Relationship Id="rId20" Type="http://schemas.openxmlformats.org/officeDocument/2006/relationships/chart" Target="../charts/chart20.xml"/><Relationship Id="rId22" Type="http://schemas.openxmlformats.org/officeDocument/2006/relationships/chart" Target="../charts/chart22.xml"/><Relationship Id="rId21" Type="http://schemas.openxmlformats.org/officeDocument/2006/relationships/chart" Target="../charts/chart2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6" Type="http://schemas.openxmlformats.org/officeDocument/2006/relationships/chart" Target="../charts/chart33.xml"/><Relationship Id="rId4" Type="http://schemas.openxmlformats.org/officeDocument/2006/relationships/chart" Target="../charts/chart31.xml"/><Relationship Id="rId1" Type="http://schemas.openxmlformats.org/officeDocument/2006/relationships/chart" Target="../charts/chart28.xml"/><Relationship Id="rId2" Type="http://schemas.openxmlformats.org/officeDocument/2006/relationships/chart" Target="../charts/chart29.xml"/><Relationship Id="rId3" Type="http://schemas.openxmlformats.org/officeDocument/2006/relationships/chart" Target="../charts/chart30.xml"/><Relationship Id="rId5"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4" Type="http://schemas.openxmlformats.org/officeDocument/2006/relationships/image" Target="../media/image5.png"/><Relationship Id="rId5" Type="http://schemas.openxmlformats.org/officeDocument/2006/relationships/image" Target="../media/image6.png"/><Relationship Id="rId7" Type="http://schemas.openxmlformats.org/officeDocument/2006/relationships/image" Target="../media/image8.png"/><Relationship Id="rId1" Type="http://schemas.openxmlformats.org/officeDocument/2006/relationships/image" Target="../media/image2.png"/><Relationship Id="rId2" Type="http://schemas.openxmlformats.org/officeDocument/2006/relationships/image" Target="../media/image3.pdf"/><Relationship Id="rId3" Type="http://schemas.openxmlformats.org/officeDocument/2006/relationships/image" Target="../media/image4.png"/><Relationship Id="rId6"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56</xdr:row>
      <xdr:rowOff>0</xdr:rowOff>
    </xdr:from>
    <xdr:to>
      <xdr:col>2</xdr:col>
      <xdr:colOff>240506</xdr:colOff>
      <xdr:row>81</xdr:row>
      <xdr:rowOff>100893</xdr:rowOff>
    </xdr:to>
    <xdr:pic>
      <xdr:nvPicPr>
        <xdr:cNvPr id="4" name="Picture 3" descr="Picture 3.png"/>
        <xdr:cNvPicPr>
          <a:picLocks noChangeAspect="1"/>
        </xdr:cNvPicPr>
      </xdr:nvPicPr>
      <xdr:blipFill>
        <a:blip xmlns:r="http://schemas.openxmlformats.org/officeDocument/2006/relationships" r:embed="rId1"/>
        <a:stretch>
          <a:fillRect/>
        </a:stretch>
      </xdr:blipFill>
      <xdr:spPr>
        <a:xfrm>
          <a:off x="1574800" y="18669000"/>
          <a:ext cx="6349206" cy="56507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406400</xdr:colOff>
      <xdr:row>2</xdr:row>
      <xdr:rowOff>38100</xdr:rowOff>
    </xdr:from>
    <xdr:to>
      <xdr:col>17</xdr:col>
      <xdr:colOff>215900</xdr:colOff>
      <xdr:row>18</xdr:row>
      <xdr:rowOff>139700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215900</xdr:colOff>
      <xdr:row>16</xdr:row>
      <xdr:rowOff>76200</xdr:rowOff>
    </xdr:from>
    <xdr:to>
      <xdr:col>16</xdr:col>
      <xdr:colOff>457200</xdr:colOff>
      <xdr:row>18</xdr:row>
      <xdr:rowOff>12700</xdr:rowOff>
    </xdr:to>
    <xdr:sp macro="" textlink="">
      <xdr:nvSpPr>
        <xdr:cNvPr id="3" name="TextBox 2"/>
        <xdr:cNvSpPr txBox="1"/>
      </xdr:nvSpPr>
      <xdr:spPr>
        <a:xfrm>
          <a:off x="17360900" y="27813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431800</xdr:colOff>
      <xdr:row>38</xdr:row>
      <xdr:rowOff>50800</xdr:rowOff>
    </xdr:from>
    <xdr:to>
      <xdr:col>17</xdr:col>
      <xdr:colOff>241300</xdr:colOff>
      <xdr:row>54</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22</xdr:col>
      <xdr:colOff>762000</xdr:colOff>
      <xdr:row>18</xdr:row>
      <xdr:rowOff>101600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914400</xdr:colOff>
      <xdr:row>52</xdr:row>
      <xdr:rowOff>76200</xdr:rowOff>
    </xdr:from>
    <xdr:to>
      <xdr:col>22</xdr:col>
      <xdr:colOff>203200</xdr:colOff>
      <xdr:row>54</xdr:row>
      <xdr:rowOff>12700</xdr:rowOff>
    </xdr:to>
    <xdr:sp macro="" textlink="">
      <xdr:nvSpPr>
        <xdr:cNvPr id="6" name="TextBox 5"/>
        <xdr:cNvSpPr txBox="1"/>
      </xdr:nvSpPr>
      <xdr:spPr>
        <a:xfrm>
          <a:off x="32346900" y="86614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C7	       C8	</a:t>
          </a:r>
          <a:r>
            <a:rPr lang="en-US" sz="1100" baseline="0">
              <a:latin typeface="Arial"/>
              <a:cs typeface="Arial"/>
            </a:rPr>
            <a:t>           </a:t>
          </a:r>
          <a:r>
            <a:rPr lang="en-US" sz="1100">
              <a:latin typeface="Arial"/>
              <a:cs typeface="Arial"/>
            </a:rPr>
            <a:t>C9</a:t>
          </a:r>
        </a:p>
      </xdr:txBody>
    </xdr:sp>
    <xdr:clientData/>
  </xdr:twoCellAnchor>
  <xdr:twoCellAnchor>
    <xdr:from>
      <xdr:col>18</xdr:col>
      <xdr:colOff>914400</xdr:colOff>
      <xdr:row>34</xdr:row>
      <xdr:rowOff>114300</xdr:rowOff>
    </xdr:from>
    <xdr:to>
      <xdr:col>22</xdr:col>
      <xdr:colOff>203200</xdr:colOff>
      <xdr:row>36</xdr:row>
      <xdr:rowOff>50800</xdr:rowOff>
    </xdr:to>
    <xdr:sp macro="" textlink="">
      <xdr:nvSpPr>
        <xdr:cNvPr id="7" name="TextBox 6"/>
        <xdr:cNvSpPr txBox="1"/>
      </xdr:nvSpPr>
      <xdr:spPr>
        <a:xfrm>
          <a:off x="32346900" y="57277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C7	       C8	</a:t>
          </a:r>
          <a:r>
            <a:rPr lang="en-US" sz="1100" baseline="0">
              <a:latin typeface="Arial"/>
              <a:cs typeface="Arial"/>
            </a:rPr>
            <a:t>           </a:t>
          </a:r>
          <a:r>
            <a:rPr lang="en-US" sz="1100">
              <a:latin typeface="Arial"/>
              <a:cs typeface="Arial"/>
            </a:rPr>
            <a:t>C9</a:t>
          </a:r>
        </a:p>
      </xdr:txBody>
    </xdr:sp>
    <xdr:clientData/>
  </xdr:twoCellAnchor>
  <xdr:twoCellAnchor>
    <xdr:from>
      <xdr:col>18</xdr:col>
      <xdr:colOff>850900</xdr:colOff>
      <xdr:row>193</xdr:row>
      <xdr:rowOff>88900</xdr:rowOff>
    </xdr:from>
    <xdr:to>
      <xdr:col>22</xdr:col>
      <xdr:colOff>139700</xdr:colOff>
      <xdr:row>195</xdr:row>
      <xdr:rowOff>25400</xdr:rowOff>
    </xdr:to>
    <xdr:sp macro="" textlink="">
      <xdr:nvSpPr>
        <xdr:cNvPr id="8" name="TextBox 7"/>
        <xdr:cNvSpPr txBox="1"/>
      </xdr:nvSpPr>
      <xdr:spPr>
        <a:xfrm>
          <a:off x="32283400" y="319532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C7	       C8	</a:t>
          </a:r>
          <a:r>
            <a:rPr lang="en-US" sz="1100" baseline="0">
              <a:latin typeface="Arial"/>
              <a:cs typeface="Arial"/>
            </a:rPr>
            <a:t>           </a:t>
          </a:r>
          <a:r>
            <a:rPr lang="en-US" sz="1100">
              <a:latin typeface="Arial"/>
              <a:cs typeface="Arial"/>
            </a:rPr>
            <a:t>C9</a:t>
          </a:r>
        </a:p>
      </xdr:txBody>
    </xdr:sp>
    <xdr:clientData/>
  </xdr:twoCellAnchor>
  <xdr:twoCellAnchor>
    <xdr:from>
      <xdr:col>12</xdr:col>
      <xdr:colOff>419100</xdr:colOff>
      <xdr:row>19</xdr:row>
      <xdr:rowOff>152400</xdr:rowOff>
    </xdr:from>
    <xdr:to>
      <xdr:col>17</xdr:col>
      <xdr:colOff>228600</xdr:colOff>
      <xdr:row>36</xdr:row>
      <xdr:rowOff>88900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292100</xdr:colOff>
      <xdr:row>34</xdr:row>
      <xdr:rowOff>76200</xdr:rowOff>
    </xdr:from>
    <xdr:to>
      <xdr:col>16</xdr:col>
      <xdr:colOff>533400</xdr:colOff>
      <xdr:row>36</xdr:row>
      <xdr:rowOff>12700</xdr:rowOff>
    </xdr:to>
    <xdr:sp macro="" textlink="">
      <xdr:nvSpPr>
        <xdr:cNvPr id="10" name="TextBox 9"/>
        <xdr:cNvSpPr txBox="1"/>
      </xdr:nvSpPr>
      <xdr:spPr>
        <a:xfrm>
          <a:off x="17437100" y="57531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13</xdr:col>
      <xdr:colOff>241300</xdr:colOff>
      <xdr:row>53</xdr:row>
      <xdr:rowOff>63500</xdr:rowOff>
    </xdr:from>
    <xdr:to>
      <xdr:col>16</xdr:col>
      <xdr:colOff>482600</xdr:colOff>
      <xdr:row>55</xdr:row>
      <xdr:rowOff>0</xdr:rowOff>
    </xdr:to>
    <xdr:sp macro="" textlink="">
      <xdr:nvSpPr>
        <xdr:cNvPr id="11" name="TextBox 10"/>
        <xdr:cNvSpPr txBox="1"/>
      </xdr:nvSpPr>
      <xdr:spPr>
        <a:xfrm>
          <a:off x="17386300" y="88773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18</xdr:col>
      <xdr:colOff>749300</xdr:colOff>
      <xdr:row>16</xdr:row>
      <xdr:rowOff>101600</xdr:rowOff>
    </xdr:from>
    <xdr:to>
      <xdr:col>22</xdr:col>
      <xdr:colOff>38100</xdr:colOff>
      <xdr:row>18</xdr:row>
      <xdr:rowOff>38100</xdr:rowOff>
    </xdr:to>
    <xdr:sp macro="" textlink="">
      <xdr:nvSpPr>
        <xdr:cNvPr id="12" name="TextBox 11"/>
        <xdr:cNvSpPr txBox="1"/>
      </xdr:nvSpPr>
      <xdr:spPr>
        <a:xfrm>
          <a:off x="32181800" y="27432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18</xdr:col>
      <xdr:colOff>0</xdr:colOff>
      <xdr:row>20</xdr:row>
      <xdr:rowOff>0</xdr:rowOff>
    </xdr:from>
    <xdr:to>
      <xdr:col>22</xdr:col>
      <xdr:colOff>762000</xdr:colOff>
      <xdr:row>36</xdr:row>
      <xdr:rowOff>101600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0</xdr:colOff>
      <xdr:row>38</xdr:row>
      <xdr:rowOff>0</xdr:rowOff>
    </xdr:from>
    <xdr:to>
      <xdr:col>22</xdr:col>
      <xdr:colOff>762000</xdr:colOff>
      <xdr:row>54</xdr:row>
      <xdr:rowOff>101600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787400</xdr:colOff>
      <xdr:row>34</xdr:row>
      <xdr:rowOff>63500</xdr:rowOff>
    </xdr:from>
    <xdr:to>
      <xdr:col>22</xdr:col>
      <xdr:colOff>76200</xdr:colOff>
      <xdr:row>36</xdr:row>
      <xdr:rowOff>0</xdr:rowOff>
    </xdr:to>
    <xdr:sp macro="" textlink="">
      <xdr:nvSpPr>
        <xdr:cNvPr id="15" name="TextBox 14"/>
        <xdr:cNvSpPr txBox="1"/>
      </xdr:nvSpPr>
      <xdr:spPr>
        <a:xfrm>
          <a:off x="32219900" y="56769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18</xdr:col>
      <xdr:colOff>812800</xdr:colOff>
      <xdr:row>52</xdr:row>
      <xdr:rowOff>76200</xdr:rowOff>
    </xdr:from>
    <xdr:to>
      <xdr:col>22</xdr:col>
      <xdr:colOff>101600</xdr:colOff>
      <xdr:row>54</xdr:row>
      <xdr:rowOff>12700</xdr:rowOff>
    </xdr:to>
    <xdr:sp macro="" textlink="">
      <xdr:nvSpPr>
        <xdr:cNvPr id="16" name="TextBox 15"/>
        <xdr:cNvSpPr txBox="1"/>
      </xdr:nvSpPr>
      <xdr:spPr>
        <a:xfrm>
          <a:off x="32245300" y="86614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393700</xdr:colOff>
      <xdr:row>61</xdr:row>
      <xdr:rowOff>88900</xdr:rowOff>
    </xdr:from>
    <xdr:to>
      <xdr:col>17</xdr:col>
      <xdr:colOff>203200</xdr:colOff>
      <xdr:row>78</xdr:row>
      <xdr:rowOff>25400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203200</xdr:colOff>
      <xdr:row>76</xdr:row>
      <xdr:rowOff>101600</xdr:rowOff>
    </xdr:from>
    <xdr:to>
      <xdr:col>16</xdr:col>
      <xdr:colOff>444500</xdr:colOff>
      <xdr:row>78</xdr:row>
      <xdr:rowOff>38100</xdr:rowOff>
    </xdr:to>
    <xdr:sp macro="" textlink="">
      <xdr:nvSpPr>
        <xdr:cNvPr id="18" name="TextBox 17"/>
        <xdr:cNvSpPr txBox="1"/>
      </xdr:nvSpPr>
      <xdr:spPr>
        <a:xfrm>
          <a:off x="12585700" y="127127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406400</xdr:colOff>
      <xdr:row>79</xdr:row>
      <xdr:rowOff>76200</xdr:rowOff>
    </xdr:from>
    <xdr:to>
      <xdr:col>17</xdr:col>
      <xdr:colOff>215900</xdr:colOff>
      <xdr:row>96</xdr:row>
      <xdr:rowOff>12700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215900</xdr:colOff>
      <xdr:row>94</xdr:row>
      <xdr:rowOff>88900</xdr:rowOff>
    </xdr:from>
    <xdr:to>
      <xdr:col>16</xdr:col>
      <xdr:colOff>457200</xdr:colOff>
      <xdr:row>96</xdr:row>
      <xdr:rowOff>25400</xdr:rowOff>
    </xdr:to>
    <xdr:sp macro="" textlink="">
      <xdr:nvSpPr>
        <xdr:cNvPr id="20" name="TextBox 19"/>
        <xdr:cNvSpPr txBox="1"/>
      </xdr:nvSpPr>
      <xdr:spPr>
        <a:xfrm>
          <a:off x="12598400" y="157353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457200</xdr:colOff>
      <xdr:row>97</xdr:row>
      <xdr:rowOff>127000</xdr:rowOff>
    </xdr:from>
    <xdr:to>
      <xdr:col>17</xdr:col>
      <xdr:colOff>266700</xdr:colOff>
      <xdr:row>114</xdr:row>
      <xdr:rowOff>63500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266700</xdr:colOff>
      <xdr:row>112</xdr:row>
      <xdr:rowOff>139700</xdr:rowOff>
    </xdr:from>
    <xdr:to>
      <xdr:col>16</xdr:col>
      <xdr:colOff>508000</xdr:colOff>
      <xdr:row>114</xdr:row>
      <xdr:rowOff>76200</xdr:rowOff>
    </xdr:to>
    <xdr:sp macro="" textlink="">
      <xdr:nvSpPr>
        <xdr:cNvPr id="22" name="TextBox 21"/>
        <xdr:cNvSpPr txBox="1"/>
      </xdr:nvSpPr>
      <xdr:spPr>
        <a:xfrm>
          <a:off x="12649200" y="187579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17</xdr:col>
      <xdr:colOff>927100</xdr:colOff>
      <xdr:row>61</xdr:row>
      <xdr:rowOff>114300</xdr:rowOff>
    </xdr:from>
    <xdr:to>
      <xdr:col>22</xdr:col>
      <xdr:colOff>736600</xdr:colOff>
      <xdr:row>78</xdr:row>
      <xdr:rowOff>114300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787400</xdr:colOff>
      <xdr:row>76</xdr:row>
      <xdr:rowOff>88900</xdr:rowOff>
    </xdr:from>
    <xdr:to>
      <xdr:col>22</xdr:col>
      <xdr:colOff>76200</xdr:colOff>
      <xdr:row>78</xdr:row>
      <xdr:rowOff>25400</xdr:rowOff>
    </xdr:to>
    <xdr:sp macro="" textlink="">
      <xdr:nvSpPr>
        <xdr:cNvPr id="24" name="TextBox 23"/>
        <xdr:cNvSpPr txBox="1"/>
      </xdr:nvSpPr>
      <xdr:spPr>
        <a:xfrm>
          <a:off x="17932400" y="127635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18</xdr:col>
      <xdr:colOff>25400</xdr:colOff>
      <xdr:row>79</xdr:row>
      <xdr:rowOff>63500</xdr:rowOff>
    </xdr:from>
    <xdr:to>
      <xdr:col>22</xdr:col>
      <xdr:colOff>787400</xdr:colOff>
      <xdr:row>96</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838200</xdr:colOff>
      <xdr:row>93</xdr:row>
      <xdr:rowOff>139700</xdr:rowOff>
    </xdr:from>
    <xdr:to>
      <xdr:col>22</xdr:col>
      <xdr:colOff>127000</xdr:colOff>
      <xdr:row>95</xdr:row>
      <xdr:rowOff>76200</xdr:rowOff>
    </xdr:to>
    <xdr:sp macro="" textlink="">
      <xdr:nvSpPr>
        <xdr:cNvPr id="26" name="TextBox 25"/>
        <xdr:cNvSpPr txBox="1"/>
      </xdr:nvSpPr>
      <xdr:spPr>
        <a:xfrm>
          <a:off x="17983200" y="156210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18</xdr:col>
      <xdr:colOff>0</xdr:colOff>
      <xdr:row>97</xdr:row>
      <xdr:rowOff>139700</xdr:rowOff>
    </xdr:from>
    <xdr:to>
      <xdr:col>22</xdr:col>
      <xdr:colOff>762000</xdr:colOff>
      <xdr:row>114</xdr:row>
      <xdr:rowOff>76200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812800</xdr:colOff>
      <xdr:row>112</xdr:row>
      <xdr:rowOff>50800</xdr:rowOff>
    </xdr:from>
    <xdr:to>
      <xdr:col>22</xdr:col>
      <xdr:colOff>101600</xdr:colOff>
      <xdr:row>113</xdr:row>
      <xdr:rowOff>152400</xdr:rowOff>
    </xdr:to>
    <xdr:sp macro="" textlink="">
      <xdr:nvSpPr>
        <xdr:cNvPr id="28" name="TextBox 27"/>
        <xdr:cNvSpPr txBox="1"/>
      </xdr:nvSpPr>
      <xdr:spPr>
        <a:xfrm>
          <a:off x="17957800" y="186690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190500</xdr:colOff>
      <xdr:row>119</xdr:row>
      <xdr:rowOff>76200</xdr:rowOff>
    </xdr:from>
    <xdr:to>
      <xdr:col>17</xdr:col>
      <xdr:colOff>0</xdr:colOff>
      <xdr:row>136</xdr:row>
      <xdr:rowOff>12700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0</xdr:colOff>
      <xdr:row>134</xdr:row>
      <xdr:rowOff>88900</xdr:rowOff>
    </xdr:from>
    <xdr:to>
      <xdr:col>16</xdr:col>
      <xdr:colOff>241300</xdr:colOff>
      <xdr:row>136</xdr:row>
      <xdr:rowOff>25400</xdr:rowOff>
    </xdr:to>
    <xdr:sp macro="" textlink="">
      <xdr:nvSpPr>
        <xdr:cNvPr id="30" name="TextBox 29"/>
        <xdr:cNvSpPr txBox="1"/>
      </xdr:nvSpPr>
      <xdr:spPr>
        <a:xfrm>
          <a:off x="12382500" y="224028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177800</xdr:colOff>
      <xdr:row>137</xdr:row>
      <xdr:rowOff>139700</xdr:rowOff>
    </xdr:from>
    <xdr:to>
      <xdr:col>16</xdr:col>
      <xdr:colOff>939800</xdr:colOff>
      <xdr:row>154</xdr:row>
      <xdr:rowOff>76200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939800</xdr:colOff>
      <xdr:row>152</xdr:row>
      <xdr:rowOff>152400</xdr:rowOff>
    </xdr:from>
    <xdr:to>
      <xdr:col>16</xdr:col>
      <xdr:colOff>228600</xdr:colOff>
      <xdr:row>154</xdr:row>
      <xdr:rowOff>88900</xdr:rowOff>
    </xdr:to>
    <xdr:sp macro="" textlink="">
      <xdr:nvSpPr>
        <xdr:cNvPr id="32" name="TextBox 31"/>
        <xdr:cNvSpPr txBox="1"/>
      </xdr:nvSpPr>
      <xdr:spPr>
        <a:xfrm>
          <a:off x="12369800" y="254381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177800</xdr:colOff>
      <xdr:row>156</xdr:row>
      <xdr:rowOff>0</xdr:rowOff>
    </xdr:from>
    <xdr:to>
      <xdr:col>16</xdr:col>
      <xdr:colOff>939800</xdr:colOff>
      <xdr:row>172</xdr:row>
      <xdr:rowOff>101600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939800</xdr:colOff>
      <xdr:row>171</xdr:row>
      <xdr:rowOff>12700</xdr:rowOff>
    </xdr:from>
    <xdr:to>
      <xdr:col>16</xdr:col>
      <xdr:colOff>228600</xdr:colOff>
      <xdr:row>172</xdr:row>
      <xdr:rowOff>114300</xdr:rowOff>
    </xdr:to>
    <xdr:sp macro="" textlink="">
      <xdr:nvSpPr>
        <xdr:cNvPr id="34" name="TextBox 33"/>
        <xdr:cNvSpPr txBox="1"/>
      </xdr:nvSpPr>
      <xdr:spPr>
        <a:xfrm>
          <a:off x="12369800" y="284353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18</xdr:col>
      <xdr:colOff>38100</xdr:colOff>
      <xdr:row>119</xdr:row>
      <xdr:rowOff>76200</xdr:rowOff>
    </xdr:from>
    <xdr:to>
      <xdr:col>22</xdr:col>
      <xdr:colOff>800100</xdr:colOff>
      <xdr:row>136</xdr:row>
      <xdr:rowOff>76200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18</xdr:col>
      <xdr:colOff>850900</xdr:colOff>
      <xdr:row>134</xdr:row>
      <xdr:rowOff>50800</xdr:rowOff>
    </xdr:from>
    <xdr:to>
      <xdr:col>22</xdr:col>
      <xdr:colOff>139700</xdr:colOff>
      <xdr:row>135</xdr:row>
      <xdr:rowOff>152400</xdr:rowOff>
    </xdr:to>
    <xdr:sp macro="" textlink="">
      <xdr:nvSpPr>
        <xdr:cNvPr id="36" name="TextBox 35"/>
        <xdr:cNvSpPr txBox="1"/>
      </xdr:nvSpPr>
      <xdr:spPr>
        <a:xfrm>
          <a:off x="17995900" y="223647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18</xdr:col>
      <xdr:colOff>76200</xdr:colOff>
      <xdr:row>138</xdr:row>
      <xdr:rowOff>25400</xdr:rowOff>
    </xdr:from>
    <xdr:to>
      <xdr:col>22</xdr:col>
      <xdr:colOff>838200</xdr:colOff>
      <xdr:row>154</xdr:row>
      <xdr:rowOff>127000</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18</xdr:col>
      <xdr:colOff>889000</xdr:colOff>
      <xdr:row>152</xdr:row>
      <xdr:rowOff>101600</xdr:rowOff>
    </xdr:from>
    <xdr:to>
      <xdr:col>22</xdr:col>
      <xdr:colOff>177800</xdr:colOff>
      <xdr:row>154</xdr:row>
      <xdr:rowOff>38100</xdr:rowOff>
    </xdr:to>
    <xdr:sp macro="" textlink="">
      <xdr:nvSpPr>
        <xdr:cNvPr id="38" name="TextBox 37"/>
        <xdr:cNvSpPr txBox="1"/>
      </xdr:nvSpPr>
      <xdr:spPr>
        <a:xfrm>
          <a:off x="18034000" y="253873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18</xdr:col>
      <xdr:colOff>127000</xdr:colOff>
      <xdr:row>156</xdr:row>
      <xdr:rowOff>0</xdr:rowOff>
    </xdr:from>
    <xdr:to>
      <xdr:col>22</xdr:col>
      <xdr:colOff>889000</xdr:colOff>
      <xdr:row>172</xdr:row>
      <xdr:rowOff>101600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18</xdr:col>
      <xdr:colOff>939800</xdr:colOff>
      <xdr:row>170</xdr:row>
      <xdr:rowOff>76200</xdr:rowOff>
    </xdr:from>
    <xdr:to>
      <xdr:col>22</xdr:col>
      <xdr:colOff>228600</xdr:colOff>
      <xdr:row>172</xdr:row>
      <xdr:rowOff>12700</xdr:rowOff>
    </xdr:to>
    <xdr:sp macro="" textlink="">
      <xdr:nvSpPr>
        <xdr:cNvPr id="40" name="TextBox 39"/>
        <xdr:cNvSpPr txBox="1"/>
      </xdr:nvSpPr>
      <xdr:spPr>
        <a:xfrm>
          <a:off x="18084800" y="283337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228600</xdr:colOff>
      <xdr:row>179</xdr:row>
      <xdr:rowOff>12700</xdr:rowOff>
    </xdr:from>
    <xdr:to>
      <xdr:col>17</xdr:col>
      <xdr:colOff>38100</xdr:colOff>
      <xdr:row>195</xdr:row>
      <xdr:rowOff>114300</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38100</xdr:colOff>
      <xdr:row>193</xdr:row>
      <xdr:rowOff>114300</xdr:rowOff>
    </xdr:from>
    <xdr:to>
      <xdr:col>16</xdr:col>
      <xdr:colOff>279400</xdr:colOff>
      <xdr:row>195</xdr:row>
      <xdr:rowOff>50800</xdr:rowOff>
    </xdr:to>
    <xdr:sp macro="" textlink="">
      <xdr:nvSpPr>
        <xdr:cNvPr id="42" name="TextBox 41"/>
        <xdr:cNvSpPr txBox="1"/>
      </xdr:nvSpPr>
      <xdr:spPr>
        <a:xfrm>
          <a:off x="12420600" y="322326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152400</xdr:colOff>
      <xdr:row>197</xdr:row>
      <xdr:rowOff>50800</xdr:rowOff>
    </xdr:from>
    <xdr:to>
      <xdr:col>16</xdr:col>
      <xdr:colOff>914400</xdr:colOff>
      <xdr:row>213</xdr:row>
      <xdr:rowOff>152400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914400</xdr:colOff>
      <xdr:row>211</xdr:row>
      <xdr:rowOff>152400</xdr:rowOff>
    </xdr:from>
    <xdr:to>
      <xdr:col>16</xdr:col>
      <xdr:colOff>203200</xdr:colOff>
      <xdr:row>213</xdr:row>
      <xdr:rowOff>88900</xdr:rowOff>
    </xdr:to>
    <xdr:sp macro="" textlink="">
      <xdr:nvSpPr>
        <xdr:cNvPr id="44" name="TextBox 43"/>
        <xdr:cNvSpPr txBox="1"/>
      </xdr:nvSpPr>
      <xdr:spPr>
        <a:xfrm>
          <a:off x="12344400" y="352425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152400</xdr:colOff>
      <xdr:row>215</xdr:row>
      <xdr:rowOff>50800</xdr:rowOff>
    </xdr:from>
    <xdr:to>
      <xdr:col>16</xdr:col>
      <xdr:colOff>914400</xdr:colOff>
      <xdr:row>231</xdr:row>
      <xdr:rowOff>152400</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914400</xdr:colOff>
      <xdr:row>229</xdr:row>
      <xdr:rowOff>152400</xdr:rowOff>
    </xdr:from>
    <xdr:to>
      <xdr:col>16</xdr:col>
      <xdr:colOff>203200</xdr:colOff>
      <xdr:row>231</xdr:row>
      <xdr:rowOff>88900</xdr:rowOff>
    </xdr:to>
    <xdr:sp macro="" textlink="">
      <xdr:nvSpPr>
        <xdr:cNvPr id="46" name="TextBox 45"/>
        <xdr:cNvSpPr txBox="1"/>
      </xdr:nvSpPr>
      <xdr:spPr>
        <a:xfrm>
          <a:off x="12344400" y="382143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18</xdr:col>
      <xdr:colOff>12700</xdr:colOff>
      <xdr:row>179</xdr:row>
      <xdr:rowOff>25400</xdr:rowOff>
    </xdr:from>
    <xdr:to>
      <xdr:col>22</xdr:col>
      <xdr:colOff>774700</xdr:colOff>
      <xdr:row>195</xdr:row>
      <xdr:rowOff>127000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18</xdr:col>
      <xdr:colOff>774700</xdr:colOff>
      <xdr:row>193</xdr:row>
      <xdr:rowOff>127000</xdr:rowOff>
    </xdr:from>
    <xdr:to>
      <xdr:col>22</xdr:col>
      <xdr:colOff>63500</xdr:colOff>
      <xdr:row>195</xdr:row>
      <xdr:rowOff>63500</xdr:rowOff>
    </xdr:to>
    <xdr:sp macro="" textlink="">
      <xdr:nvSpPr>
        <xdr:cNvPr id="48" name="TextBox 47"/>
        <xdr:cNvSpPr txBox="1"/>
      </xdr:nvSpPr>
      <xdr:spPr>
        <a:xfrm>
          <a:off x="17919700" y="322453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18</xdr:col>
      <xdr:colOff>0</xdr:colOff>
      <xdr:row>197</xdr:row>
      <xdr:rowOff>0</xdr:rowOff>
    </xdr:from>
    <xdr:to>
      <xdr:col>22</xdr:col>
      <xdr:colOff>762000</xdr:colOff>
      <xdr:row>213</xdr:row>
      <xdr:rowOff>101600</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18</xdr:col>
      <xdr:colOff>762000</xdr:colOff>
      <xdr:row>211</xdr:row>
      <xdr:rowOff>101600</xdr:rowOff>
    </xdr:from>
    <xdr:to>
      <xdr:col>22</xdr:col>
      <xdr:colOff>50800</xdr:colOff>
      <xdr:row>213</xdr:row>
      <xdr:rowOff>38100</xdr:rowOff>
    </xdr:to>
    <xdr:sp macro="" textlink="">
      <xdr:nvSpPr>
        <xdr:cNvPr id="50" name="TextBox 49"/>
        <xdr:cNvSpPr txBox="1"/>
      </xdr:nvSpPr>
      <xdr:spPr>
        <a:xfrm>
          <a:off x="32194500" y="349377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18</xdr:col>
      <xdr:colOff>0</xdr:colOff>
      <xdr:row>215</xdr:row>
      <xdr:rowOff>0</xdr:rowOff>
    </xdr:from>
    <xdr:to>
      <xdr:col>22</xdr:col>
      <xdr:colOff>762000</xdr:colOff>
      <xdr:row>231</xdr:row>
      <xdr:rowOff>101600</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18</xdr:col>
      <xdr:colOff>762000</xdr:colOff>
      <xdr:row>229</xdr:row>
      <xdr:rowOff>101600</xdr:rowOff>
    </xdr:from>
    <xdr:to>
      <xdr:col>22</xdr:col>
      <xdr:colOff>50800</xdr:colOff>
      <xdr:row>231</xdr:row>
      <xdr:rowOff>38100</xdr:rowOff>
    </xdr:to>
    <xdr:sp macro="" textlink="">
      <xdr:nvSpPr>
        <xdr:cNvPr id="52" name="TextBox 51"/>
        <xdr:cNvSpPr txBox="1"/>
      </xdr:nvSpPr>
      <xdr:spPr>
        <a:xfrm>
          <a:off x="32194500" y="379095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13</xdr:col>
      <xdr:colOff>482600</xdr:colOff>
      <xdr:row>250</xdr:row>
      <xdr:rowOff>139700</xdr:rowOff>
    </xdr:from>
    <xdr:to>
      <xdr:col>16</xdr:col>
      <xdr:colOff>723900</xdr:colOff>
      <xdr:row>252</xdr:row>
      <xdr:rowOff>76200</xdr:rowOff>
    </xdr:to>
    <xdr:sp macro="" textlink="">
      <xdr:nvSpPr>
        <xdr:cNvPr id="53" name="TextBox 52"/>
        <xdr:cNvSpPr txBox="1"/>
      </xdr:nvSpPr>
      <xdr:spPr>
        <a:xfrm>
          <a:off x="20485100" y="407543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203200</xdr:colOff>
      <xdr:row>255</xdr:row>
      <xdr:rowOff>139700</xdr:rowOff>
    </xdr:from>
    <xdr:to>
      <xdr:col>17</xdr:col>
      <xdr:colOff>12700</xdr:colOff>
      <xdr:row>272</xdr:row>
      <xdr:rowOff>76200</xdr:rowOff>
    </xdr:to>
    <xdr:graphicFrame macro="">
      <xdr:nvGraphicFramePr>
        <xdr:cNvPr id="54" name="Chart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13</xdr:col>
      <xdr:colOff>12700</xdr:colOff>
      <xdr:row>270</xdr:row>
      <xdr:rowOff>76200</xdr:rowOff>
    </xdr:from>
    <xdr:to>
      <xdr:col>16</xdr:col>
      <xdr:colOff>254000</xdr:colOff>
      <xdr:row>272</xdr:row>
      <xdr:rowOff>12700</xdr:rowOff>
    </xdr:to>
    <xdr:sp macro="" textlink="">
      <xdr:nvSpPr>
        <xdr:cNvPr id="55" name="TextBox 54"/>
        <xdr:cNvSpPr txBox="1"/>
      </xdr:nvSpPr>
      <xdr:spPr>
        <a:xfrm>
          <a:off x="12395200" y="449707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241300</xdr:colOff>
      <xdr:row>274</xdr:row>
      <xdr:rowOff>38100</xdr:rowOff>
    </xdr:from>
    <xdr:to>
      <xdr:col>17</xdr:col>
      <xdr:colOff>50800</xdr:colOff>
      <xdr:row>290</xdr:row>
      <xdr:rowOff>139700</xdr:rowOff>
    </xdr:to>
    <xdr:graphicFrame macro="">
      <xdr:nvGraphicFramePr>
        <xdr:cNvPr id="56" name="Chart 5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13</xdr:col>
      <xdr:colOff>50800</xdr:colOff>
      <xdr:row>288</xdr:row>
      <xdr:rowOff>139700</xdr:rowOff>
    </xdr:from>
    <xdr:to>
      <xdr:col>16</xdr:col>
      <xdr:colOff>292100</xdr:colOff>
      <xdr:row>290</xdr:row>
      <xdr:rowOff>76200</xdr:rowOff>
    </xdr:to>
    <xdr:sp macro="" textlink="">
      <xdr:nvSpPr>
        <xdr:cNvPr id="57" name="TextBox 56"/>
        <xdr:cNvSpPr txBox="1"/>
      </xdr:nvSpPr>
      <xdr:spPr>
        <a:xfrm>
          <a:off x="12433300" y="48006000"/>
          <a:ext cx="3098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July	</a:t>
          </a:r>
          <a:r>
            <a:rPr lang="en-US" sz="1100" baseline="0">
              <a:latin typeface="Arial"/>
              <a:cs typeface="Arial"/>
            </a:rPr>
            <a:t>           Aug</a:t>
          </a:r>
          <a:endParaRPr lang="en-US" sz="1100">
            <a:latin typeface="Arial"/>
            <a:cs typeface="Arial"/>
          </a:endParaRPr>
        </a:p>
      </xdr:txBody>
    </xdr:sp>
    <xdr:clientData/>
  </xdr:twoCellAnchor>
  <xdr:twoCellAnchor>
    <xdr:from>
      <xdr:col>12</xdr:col>
      <xdr:colOff>190500</xdr:colOff>
      <xdr:row>237</xdr:row>
      <xdr:rowOff>139700</xdr:rowOff>
    </xdr:from>
    <xdr:to>
      <xdr:col>17</xdr:col>
      <xdr:colOff>0</xdr:colOff>
      <xdr:row>254</xdr:row>
      <xdr:rowOff>76200</xdr:rowOff>
    </xdr:to>
    <xdr:graphicFrame macro="">
      <xdr:nvGraphicFramePr>
        <xdr:cNvPr id="58" name="Chart 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0.19444</cdr:x>
      <cdr:y>0.87963</cdr:y>
    </cdr:from>
    <cdr:to>
      <cdr:x>0.87222</cdr:x>
      <cdr:y>0.97685</cdr:y>
    </cdr:to>
    <cdr:sp macro="" textlink="">
      <cdr:nvSpPr>
        <cdr:cNvPr id="2" name="TextBox 1"/>
        <cdr:cNvSpPr txBox="1"/>
      </cdr:nvSpPr>
      <cdr:spPr>
        <a:xfrm xmlns:a="http://schemas.openxmlformats.org/drawingml/2006/main">
          <a:off x="889000" y="2413000"/>
          <a:ext cx="3098800" cy="26670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100">
              <a:latin typeface="Arial"/>
              <a:cs typeface="Arial"/>
            </a:rPr>
            <a:t>   June	       July	</a:t>
          </a:r>
          <a:r>
            <a:rPr lang="en-US" sz="1100" baseline="0">
              <a:latin typeface="Arial"/>
              <a:cs typeface="Arial"/>
            </a:rPr>
            <a:t>           Aug</a:t>
          </a:r>
          <a:endParaRPr lang="en-US" sz="1100">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241300</xdr:colOff>
      <xdr:row>0</xdr:row>
      <xdr:rowOff>127000</xdr:rowOff>
    </xdr:from>
    <xdr:to>
      <xdr:col>12</xdr:col>
      <xdr:colOff>190500</xdr:colOff>
      <xdr:row>19</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330200</xdr:colOff>
      <xdr:row>0</xdr:row>
      <xdr:rowOff>114300</xdr:rowOff>
    </xdr:from>
    <xdr:to>
      <xdr:col>17</xdr:col>
      <xdr:colOff>279400</xdr:colOff>
      <xdr:row>19</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342900</xdr:colOff>
      <xdr:row>0</xdr:row>
      <xdr:rowOff>114300</xdr:rowOff>
    </xdr:from>
    <xdr:to>
      <xdr:col>22</xdr:col>
      <xdr:colOff>292100</xdr:colOff>
      <xdr:row>19</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317500</xdr:colOff>
      <xdr:row>22</xdr:row>
      <xdr:rowOff>0</xdr:rowOff>
    </xdr:from>
    <xdr:to>
      <xdr:col>12</xdr:col>
      <xdr:colOff>266700</xdr:colOff>
      <xdr:row>41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317500</xdr:colOff>
      <xdr:row>22</xdr:row>
      <xdr:rowOff>0</xdr:rowOff>
    </xdr:from>
    <xdr:to>
      <xdr:col>17</xdr:col>
      <xdr:colOff>266700</xdr:colOff>
      <xdr:row>41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406400</xdr:colOff>
      <xdr:row>22</xdr:row>
      <xdr:rowOff>0</xdr:rowOff>
    </xdr:from>
    <xdr:to>
      <xdr:col>22</xdr:col>
      <xdr:colOff>355600</xdr:colOff>
      <xdr:row>41</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495300</xdr:colOff>
      <xdr:row>38</xdr:row>
      <xdr:rowOff>152400</xdr:rowOff>
    </xdr:from>
    <xdr:to>
      <xdr:col>11</xdr:col>
      <xdr:colOff>673100</xdr:colOff>
      <xdr:row>40</xdr:row>
      <xdr:rowOff>88900</xdr:rowOff>
    </xdr:to>
    <xdr:sp macro="" textlink="">
      <xdr:nvSpPr>
        <xdr:cNvPr id="8" name="TextBox 7"/>
        <xdr:cNvSpPr txBox="1"/>
      </xdr:nvSpPr>
      <xdr:spPr>
        <a:xfrm>
          <a:off x="21374100" y="9728200"/>
          <a:ext cx="30353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a:t>
          </a:r>
          <a:r>
            <a:rPr lang="en-US" sz="1100" baseline="0">
              <a:latin typeface="Arial"/>
              <a:cs typeface="Arial"/>
            </a:rPr>
            <a:t>  </a:t>
          </a:r>
          <a:r>
            <a:rPr lang="en-US" sz="1100">
              <a:latin typeface="Arial"/>
              <a:cs typeface="Arial"/>
            </a:rPr>
            <a:t>  July	       August</a:t>
          </a:r>
        </a:p>
      </xdr:txBody>
    </xdr:sp>
    <xdr:clientData/>
  </xdr:twoCellAnchor>
  <xdr:twoCellAnchor>
    <xdr:from>
      <xdr:col>13</xdr:col>
      <xdr:colOff>495300</xdr:colOff>
      <xdr:row>38</xdr:row>
      <xdr:rowOff>50800</xdr:rowOff>
    </xdr:from>
    <xdr:to>
      <xdr:col>16</xdr:col>
      <xdr:colOff>673100</xdr:colOff>
      <xdr:row>39</xdr:row>
      <xdr:rowOff>152400</xdr:rowOff>
    </xdr:to>
    <xdr:sp macro="" textlink="">
      <xdr:nvSpPr>
        <xdr:cNvPr id="9" name="TextBox 8"/>
        <xdr:cNvSpPr txBox="1"/>
      </xdr:nvSpPr>
      <xdr:spPr>
        <a:xfrm>
          <a:off x="26136600" y="9626600"/>
          <a:ext cx="30353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a:t>
          </a:r>
          <a:r>
            <a:rPr lang="en-US" sz="1100" baseline="0">
              <a:latin typeface="Arial"/>
              <a:cs typeface="Arial"/>
            </a:rPr>
            <a:t>  </a:t>
          </a:r>
          <a:r>
            <a:rPr lang="en-US" sz="1100">
              <a:latin typeface="Arial"/>
              <a:cs typeface="Arial"/>
            </a:rPr>
            <a:t>  July	       August</a:t>
          </a:r>
        </a:p>
      </xdr:txBody>
    </xdr:sp>
    <xdr:clientData/>
  </xdr:twoCellAnchor>
  <xdr:twoCellAnchor>
    <xdr:from>
      <xdr:col>18</xdr:col>
      <xdr:colOff>533400</xdr:colOff>
      <xdr:row>38</xdr:row>
      <xdr:rowOff>114300</xdr:rowOff>
    </xdr:from>
    <xdr:to>
      <xdr:col>21</xdr:col>
      <xdr:colOff>711200</xdr:colOff>
      <xdr:row>40</xdr:row>
      <xdr:rowOff>50800</xdr:rowOff>
    </xdr:to>
    <xdr:sp macro="" textlink="">
      <xdr:nvSpPr>
        <xdr:cNvPr id="10" name="TextBox 9"/>
        <xdr:cNvSpPr txBox="1"/>
      </xdr:nvSpPr>
      <xdr:spPr>
        <a:xfrm>
          <a:off x="30937200" y="9690100"/>
          <a:ext cx="30353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	  </a:t>
          </a:r>
          <a:r>
            <a:rPr lang="en-US" sz="1100" baseline="0">
              <a:latin typeface="Arial"/>
              <a:cs typeface="Arial"/>
            </a:rPr>
            <a:t>  </a:t>
          </a:r>
          <a:r>
            <a:rPr lang="en-US" sz="1100">
              <a:latin typeface="Arial"/>
              <a:cs typeface="Arial"/>
            </a:rPr>
            <a:t>  July	       August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0</xdr:colOff>
      <xdr:row>22</xdr:row>
      <xdr:rowOff>101600</xdr:rowOff>
    </xdr:from>
    <xdr:to>
      <xdr:col>22</xdr:col>
      <xdr:colOff>787400</xdr:colOff>
      <xdr:row>40</xdr:row>
      <xdr:rowOff>50800</xdr:rowOff>
    </xdr:to>
    <xdr:pic>
      <xdr:nvPicPr>
        <xdr:cNvPr id="22" name="Picture 21"/>
        <xdr:cNvPicPr>
          <a:picLocks noChangeAspect="1"/>
        </xdr:cNvPicPr>
      </xdr:nvPicPr>
      <xdr:blipFill>
        <a:blip xmlns:r="http://schemas.openxmlformats.org/officeDocument/2006/relationships" r:embed="rId1"/>
        <a:stretch>
          <a:fillRect/>
        </a:stretch>
      </xdr:blipFill>
      <xdr:spPr>
        <a:xfrm>
          <a:off x="17145000" y="3733800"/>
          <a:ext cx="4597400" cy="2921000"/>
        </a:xfrm>
        <a:prstGeom prst="rect">
          <a:avLst/>
        </a:prstGeom>
      </xdr:spPr>
    </xdr:pic>
    <xdr:clientData/>
  </xdr:twoCellAnchor>
  <xdr:twoCellAnchor editAs="oneCell">
    <xdr:from>
      <xdr:col>13</xdr:col>
      <xdr:colOff>12700</xdr:colOff>
      <xdr:row>22</xdr:row>
      <xdr:rowOff>114300</xdr:rowOff>
    </xdr:from>
    <xdr:to>
      <xdr:col>17</xdr:col>
      <xdr:colOff>800100</xdr:colOff>
      <xdr:row>40</xdr:row>
      <xdr:rowOff>76200</xdr:rowOff>
    </xdr:to>
    <xdr:pic>
      <xdr:nvPicPr>
        <xdr:cNvPr id="20" name="Picture 19"/>
        <xdr:cNvPicPr>
          <a:picLocks noChangeAspect="1"/>
        </xdr:cNvPicPr>
      </xdr:nvPicPr>
      <mc:AlternateContent xmlns:mc="http://schemas.openxmlformats.org/markup-compatibility/2006">
        <mc:Choice xmlns:ma="http://schemas.microsoft.com/office/mac/drawingml/2008/main" Requires="ma">
          <xdr:blipFill>
            <a:blip xmlns:r="http://schemas.openxmlformats.org/officeDocument/2006/relationships" r:embed="rId2"/>
            <a:stretch>
              <a:fillRect/>
            </a:stretch>
          </xdr:blipFill>
        </mc:Choice>
        <mc:Fallback>
          <xdr:blipFill>
            <a:blip xmlns:r="http://schemas.openxmlformats.org/officeDocument/2006/relationships" r:embed="rId3"/>
            <a:stretch>
              <a:fillRect/>
            </a:stretch>
          </xdr:blipFill>
        </mc:Fallback>
      </mc:AlternateContent>
      <xdr:spPr>
        <a:xfrm>
          <a:off x="12395200" y="3746500"/>
          <a:ext cx="4597400" cy="2933700"/>
        </a:xfrm>
        <a:prstGeom prst="rect">
          <a:avLst/>
        </a:prstGeom>
      </xdr:spPr>
    </xdr:pic>
    <xdr:clientData/>
  </xdr:twoCellAnchor>
  <xdr:twoCellAnchor editAs="oneCell">
    <xdr:from>
      <xdr:col>7</xdr:col>
      <xdr:colOff>901700</xdr:colOff>
      <xdr:row>22</xdr:row>
      <xdr:rowOff>88900</xdr:rowOff>
    </xdr:from>
    <xdr:to>
      <xdr:col>12</xdr:col>
      <xdr:colOff>736600</xdr:colOff>
      <xdr:row>40</xdr:row>
      <xdr:rowOff>38100</xdr:rowOff>
    </xdr:to>
    <xdr:pic>
      <xdr:nvPicPr>
        <xdr:cNvPr id="19" name="Picture 18"/>
        <xdr:cNvPicPr>
          <a:picLocks noChangeAspect="1"/>
        </xdr:cNvPicPr>
      </xdr:nvPicPr>
      <xdr:blipFill>
        <a:blip xmlns:r="http://schemas.openxmlformats.org/officeDocument/2006/relationships" r:embed="rId4"/>
        <a:stretch>
          <a:fillRect/>
        </a:stretch>
      </xdr:blipFill>
      <xdr:spPr>
        <a:xfrm>
          <a:off x="7569200" y="3721100"/>
          <a:ext cx="4597400" cy="2921000"/>
        </a:xfrm>
        <a:prstGeom prst="rect">
          <a:avLst/>
        </a:prstGeom>
      </xdr:spPr>
    </xdr:pic>
    <xdr:clientData/>
  </xdr:twoCellAnchor>
  <xdr:twoCellAnchor editAs="oneCell">
    <xdr:from>
      <xdr:col>18</xdr:col>
      <xdr:colOff>12700</xdr:colOff>
      <xdr:row>1</xdr:row>
      <xdr:rowOff>152400</xdr:rowOff>
    </xdr:from>
    <xdr:to>
      <xdr:col>22</xdr:col>
      <xdr:colOff>800100</xdr:colOff>
      <xdr:row>18</xdr:row>
      <xdr:rowOff>114300</xdr:rowOff>
    </xdr:to>
    <xdr:pic>
      <xdr:nvPicPr>
        <xdr:cNvPr id="18" name="Picture 17"/>
        <xdr:cNvPicPr>
          <a:picLocks noChangeAspect="1"/>
        </xdr:cNvPicPr>
      </xdr:nvPicPr>
      <xdr:blipFill>
        <a:blip xmlns:r="http://schemas.openxmlformats.org/officeDocument/2006/relationships" r:embed="rId5"/>
        <a:stretch>
          <a:fillRect/>
        </a:stretch>
      </xdr:blipFill>
      <xdr:spPr>
        <a:xfrm>
          <a:off x="17157700" y="317500"/>
          <a:ext cx="4597400" cy="2768600"/>
        </a:xfrm>
        <a:prstGeom prst="rect">
          <a:avLst/>
        </a:prstGeom>
      </xdr:spPr>
    </xdr:pic>
    <xdr:clientData/>
  </xdr:twoCellAnchor>
  <xdr:twoCellAnchor editAs="oneCell">
    <xdr:from>
      <xdr:col>13</xdr:col>
      <xdr:colOff>63500</xdr:colOff>
      <xdr:row>2</xdr:row>
      <xdr:rowOff>25400</xdr:rowOff>
    </xdr:from>
    <xdr:to>
      <xdr:col>17</xdr:col>
      <xdr:colOff>850900</xdr:colOff>
      <xdr:row>18</xdr:row>
      <xdr:rowOff>152400</xdr:rowOff>
    </xdr:to>
    <xdr:pic>
      <xdr:nvPicPr>
        <xdr:cNvPr id="17" name="Picture 16"/>
        <xdr:cNvPicPr>
          <a:picLocks noChangeAspect="1"/>
        </xdr:cNvPicPr>
      </xdr:nvPicPr>
      <xdr:blipFill>
        <a:blip xmlns:r="http://schemas.openxmlformats.org/officeDocument/2006/relationships" r:embed="rId6"/>
        <a:stretch>
          <a:fillRect/>
        </a:stretch>
      </xdr:blipFill>
      <xdr:spPr>
        <a:xfrm>
          <a:off x="12446000" y="355600"/>
          <a:ext cx="4597400" cy="2768600"/>
        </a:xfrm>
        <a:prstGeom prst="rect">
          <a:avLst/>
        </a:prstGeom>
      </xdr:spPr>
    </xdr:pic>
    <xdr:clientData/>
  </xdr:twoCellAnchor>
  <xdr:twoCellAnchor>
    <xdr:from>
      <xdr:col>8</xdr:col>
      <xdr:colOff>850900</xdr:colOff>
      <xdr:row>36</xdr:row>
      <xdr:rowOff>152400</xdr:rowOff>
    </xdr:from>
    <xdr:to>
      <xdr:col>12</xdr:col>
      <xdr:colOff>12700</xdr:colOff>
      <xdr:row>38</xdr:row>
      <xdr:rowOff>101600</xdr:rowOff>
    </xdr:to>
    <xdr:sp macro="" textlink="">
      <xdr:nvSpPr>
        <xdr:cNvPr id="3" name="TextBox 2"/>
        <xdr:cNvSpPr txBox="1"/>
      </xdr:nvSpPr>
      <xdr:spPr>
        <a:xfrm>
          <a:off x="8470900" y="5930900"/>
          <a:ext cx="29718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a:cs typeface="Arial"/>
            </a:rPr>
            <a:t>   June</a:t>
          </a:r>
          <a:r>
            <a:rPr lang="en-US" sz="1100" baseline="0">
              <a:latin typeface="Arial"/>
              <a:cs typeface="Arial"/>
            </a:rPr>
            <a:t>                   July</a:t>
          </a:r>
          <a:r>
            <a:rPr lang="en-US" sz="1100">
              <a:latin typeface="Arial"/>
              <a:cs typeface="Arial"/>
            </a:rPr>
            <a:t>	        Aug</a:t>
          </a:r>
        </a:p>
      </xdr:txBody>
    </xdr:sp>
    <xdr:clientData/>
  </xdr:twoCellAnchor>
  <xdr:twoCellAnchor>
    <xdr:from>
      <xdr:col>13</xdr:col>
      <xdr:colOff>838200</xdr:colOff>
      <xdr:row>38</xdr:row>
      <xdr:rowOff>25400</xdr:rowOff>
    </xdr:from>
    <xdr:to>
      <xdr:col>17</xdr:col>
      <xdr:colOff>0</xdr:colOff>
      <xdr:row>39</xdr:row>
      <xdr:rowOff>139700</xdr:rowOff>
    </xdr:to>
    <xdr:sp macro="" textlink="">
      <xdr:nvSpPr>
        <xdr:cNvPr id="6" name="TextBox 5"/>
        <xdr:cNvSpPr txBox="1"/>
      </xdr:nvSpPr>
      <xdr:spPr>
        <a:xfrm>
          <a:off x="13220700" y="6299200"/>
          <a:ext cx="29718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a:t>
          </a:r>
          <a:r>
            <a:rPr lang="en-US" sz="1100" baseline="0">
              <a:latin typeface="Arial"/>
              <a:cs typeface="Arial"/>
            </a:rPr>
            <a:t>                   July</a:t>
          </a:r>
          <a:r>
            <a:rPr lang="en-US" sz="1100">
              <a:latin typeface="Arial"/>
              <a:cs typeface="Arial"/>
            </a:rPr>
            <a:t>	           Aug</a:t>
          </a:r>
        </a:p>
      </xdr:txBody>
    </xdr:sp>
    <xdr:clientData/>
  </xdr:twoCellAnchor>
  <xdr:twoCellAnchor>
    <xdr:from>
      <xdr:col>18</xdr:col>
      <xdr:colOff>914400</xdr:colOff>
      <xdr:row>38</xdr:row>
      <xdr:rowOff>25400</xdr:rowOff>
    </xdr:from>
    <xdr:to>
      <xdr:col>22</xdr:col>
      <xdr:colOff>76200</xdr:colOff>
      <xdr:row>39</xdr:row>
      <xdr:rowOff>139700</xdr:rowOff>
    </xdr:to>
    <xdr:sp macro="" textlink="">
      <xdr:nvSpPr>
        <xdr:cNvPr id="7" name="TextBox 6"/>
        <xdr:cNvSpPr txBox="1"/>
      </xdr:nvSpPr>
      <xdr:spPr>
        <a:xfrm>
          <a:off x="18059400" y="6134100"/>
          <a:ext cx="29718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a:t>
          </a:r>
          <a:r>
            <a:rPr lang="en-US" sz="1100" baseline="0">
              <a:latin typeface="Arial"/>
              <a:cs typeface="Arial"/>
            </a:rPr>
            <a:t>                  July</a:t>
          </a:r>
          <a:r>
            <a:rPr lang="en-US" sz="1100">
              <a:latin typeface="Arial"/>
              <a:cs typeface="Arial"/>
            </a:rPr>
            <a:t>	          Aug</a:t>
          </a:r>
        </a:p>
      </xdr:txBody>
    </xdr:sp>
    <xdr:clientData/>
  </xdr:twoCellAnchor>
  <xdr:twoCellAnchor>
    <xdr:from>
      <xdr:col>13</xdr:col>
      <xdr:colOff>939800</xdr:colOff>
      <xdr:row>16</xdr:row>
      <xdr:rowOff>127000</xdr:rowOff>
    </xdr:from>
    <xdr:to>
      <xdr:col>17</xdr:col>
      <xdr:colOff>101600</xdr:colOff>
      <xdr:row>18</xdr:row>
      <xdr:rowOff>76200</xdr:rowOff>
    </xdr:to>
    <xdr:sp macro="" textlink="">
      <xdr:nvSpPr>
        <xdr:cNvPr id="11" name="TextBox 10"/>
        <xdr:cNvSpPr txBox="1"/>
      </xdr:nvSpPr>
      <xdr:spPr>
        <a:xfrm>
          <a:off x="13322300" y="2768600"/>
          <a:ext cx="29718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a:t>
          </a:r>
          <a:r>
            <a:rPr lang="en-US" sz="1100" baseline="0">
              <a:latin typeface="Arial"/>
              <a:cs typeface="Arial"/>
            </a:rPr>
            <a:t> </a:t>
          </a:r>
          <a:r>
            <a:rPr lang="en-US" sz="1100">
              <a:latin typeface="Arial"/>
              <a:cs typeface="Arial"/>
            </a:rPr>
            <a:t>  June</a:t>
          </a:r>
          <a:r>
            <a:rPr lang="en-US" sz="1100" baseline="0">
              <a:latin typeface="Arial"/>
              <a:cs typeface="Arial"/>
            </a:rPr>
            <a:t>                  July</a:t>
          </a:r>
          <a:r>
            <a:rPr lang="en-US" sz="1100">
              <a:latin typeface="Arial"/>
              <a:cs typeface="Arial"/>
            </a:rPr>
            <a:t>	          Aug</a:t>
          </a:r>
        </a:p>
      </xdr:txBody>
    </xdr:sp>
    <xdr:clientData/>
  </xdr:twoCellAnchor>
  <xdr:twoCellAnchor>
    <xdr:from>
      <xdr:col>18</xdr:col>
      <xdr:colOff>711200</xdr:colOff>
      <xdr:row>16</xdr:row>
      <xdr:rowOff>76200</xdr:rowOff>
    </xdr:from>
    <xdr:to>
      <xdr:col>21</xdr:col>
      <xdr:colOff>825500</xdr:colOff>
      <xdr:row>18</xdr:row>
      <xdr:rowOff>25400</xdr:rowOff>
    </xdr:to>
    <xdr:sp macro="" textlink="">
      <xdr:nvSpPr>
        <xdr:cNvPr id="13" name="TextBox 12"/>
        <xdr:cNvSpPr txBox="1"/>
      </xdr:nvSpPr>
      <xdr:spPr>
        <a:xfrm>
          <a:off x="17856200" y="2552700"/>
          <a:ext cx="29718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a:t>
          </a:r>
          <a:r>
            <a:rPr lang="en-US" sz="1100" baseline="0">
              <a:latin typeface="Arial"/>
              <a:cs typeface="Arial"/>
            </a:rPr>
            <a:t>                 July</a:t>
          </a:r>
          <a:r>
            <a:rPr lang="en-US" sz="1100">
              <a:latin typeface="Arial"/>
              <a:cs typeface="Arial"/>
            </a:rPr>
            <a:t>	             Aug</a:t>
          </a:r>
        </a:p>
      </xdr:txBody>
    </xdr:sp>
    <xdr:clientData/>
  </xdr:twoCellAnchor>
  <xdr:twoCellAnchor editAs="oneCell">
    <xdr:from>
      <xdr:col>7</xdr:col>
      <xdr:colOff>838200</xdr:colOff>
      <xdr:row>2</xdr:row>
      <xdr:rowOff>12700</xdr:rowOff>
    </xdr:from>
    <xdr:to>
      <xdr:col>12</xdr:col>
      <xdr:colOff>673100</xdr:colOff>
      <xdr:row>18</xdr:row>
      <xdr:rowOff>139700</xdr:rowOff>
    </xdr:to>
    <xdr:pic>
      <xdr:nvPicPr>
        <xdr:cNvPr id="16" name="Picture 15"/>
        <xdr:cNvPicPr>
          <a:picLocks noChangeAspect="1"/>
        </xdr:cNvPicPr>
      </xdr:nvPicPr>
      <xdr:blipFill>
        <a:blip xmlns:r="http://schemas.openxmlformats.org/officeDocument/2006/relationships" r:embed="rId7"/>
        <a:stretch>
          <a:fillRect/>
        </a:stretch>
      </xdr:blipFill>
      <xdr:spPr>
        <a:xfrm>
          <a:off x="7505700" y="342900"/>
          <a:ext cx="4597400" cy="2768600"/>
        </a:xfrm>
        <a:prstGeom prst="rect">
          <a:avLst/>
        </a:prstGeom>
      </xdr:spPr>
    </xdr:pic>
    <xdr:clientData/>
  </xdr:twoCellAnchor>
  <xdr:twoCellAnchor>
    <xdr:from>
      <xdr:col>8</xdr:col>
      <xdr:colOff>723900</xdr:colOff>
      <xdr:row>16</xdr:row>
      <xdr:rowOff>127000</xdr:rowOff>
    </xdr:from>
    <xdr:to>
      <xdr:col>11</xdr:col>
      <xdr:colOff>838200</xdr:colOff>
      <xdr:row>18</xdr:row>
      <xdr:rowOff>76200</xdr:rowOff>
    </xdr:to>
    <xdr:sp macro="" textlink="">
      <xdr:nvSpPr>
        <xdr:cNvPr id="9" name="TextBox 8"/>
        <xdr:cNvSpPr txBox="1"/>
      </xdr:nvSpPr>
      <xdr:spPr>
        <a:xfrm>
          <a:off x="8343900" y="2768600"/>
          <a:ext cx="29718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latin typeface="Arial"/>
              <a:cs typeface="Arial"/>
            </a:rPr>
            <a:t>   June</a:t>
          </a:r>
          <a:r>
            <a:rPr lang="en-US" sz="1100" baseline="0">
              <a:latin typeface="Arial"/>
              <a:cs typeface="Arial"/>
            </a:rPr>
            <a:t>                    July</a:t>
          </a:r>
          <a:r>
            <a:rPr lang="en-US" sz="1100">
              <a:latin typeface="Arial"/>
              <a:cs typeface="Arial"/>
            </a:rPr>
            <a:t>	            Aug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57"/>
  <sheetViews>
    <sheetView topLeftCell="A44" workbookViewId="0">
      <selection activeCell="B47" sqref="B47"/>
    </sheetView>
  </sheetViews>
  <sheetFormatPr baseColWidth="10" defaultRowHeight="13"/>
  <cols>
    <col min="1" max="1" width="17.7109375" customWidth="1"/>
    <col min="2" max="2" width="68.7109375" customWidth="1"/>
  </cols>
  <sheetData>
    <row r="1" spans="1:2" ht="16" thickBot="1">
      <c r="A1" s="54" t="s">
        <v>423</v>
      </c>
      <c r="B1" s="55" t="s">
        <v>408</v>
      </c>
    </row>
    <row r="2" spans="1:2" ht="15">
      <c r="A2" s="92" t="s">
        <v>380</v>
      </c>
      <c r="B2" s="57" t="s">
        <v>113</v>
      </c>
    </row>
    <row r="3" spans="1:2" ht="15">
      <c r="A3" s="93"/>
      <c r="B3" s="58"/>
    </row>
    <row r="4" spans="1:2" ht="15">
      <c r="A4" s="93"/>
      <c r="B4" s="58" t="s">
        <v>114</v>
      </c>
    </row>
    <row r="5" spans="1:2" ht="15">
      <c r="A5" s="93"/>
      <c r="B5" s="58"/>
    </row>
    <row r="6" spans="1:2" ht="15">
      <c r="A6" s="93"/>
      <c r="B6" s="58" t="s">
        <v>115</v>
      </c>
    </row>
    <row r="7" spans="1:2" ht="16" thickBot="1">
      <c r="A7" s="94"/>
      <c r="B7" s="61"/>
    </row>
    <row r="8" spans="1:2" ht="30">
      <c r="A8" s="92" t="s">
        <v>410</v>
      </c>
      <c r="B8" s="60" t="s">
        <v>409</v>
      </c>
    </row>
    <row r="9" spans="1:2" ht="15">
      <c r="A9" s="93"/>
      <c r="B9" s="60" t="s">
        <v>381</v>
      </c>
    </row>
    <row r="10" spans="1:2" ht="15" customHeight="1">
      <c r="A10" s="93"/>
      <c r="B10" s="58" t="s">
        <v>382</v>
      </c>
    </row>
    <row r="11" spans="1:2" ht="15">
      <c r="A11" s="93"/>
      <c r="B11" s="60" t="s">
        <v>411</v>
      </c>
    </row>
    <row r="12" spans="1:2" ht="15">
      <c r="A12" s="93"/>
      <c r="B12" s="58" t="s">
        <v>383</v>
      </c>
    </row>
    <row r="13" spans="1:2" ht="15">
      <c r="A13" s="93"/>
      <c r="B13" s="58"/>
    </row>
    <row r="14" spans="1:2" ht="15">
      <c r="A14" s="93"/>
      <c r="B14" s="58" t="s">
        <v>116</v>
      </c>
    </row>
    <row r="15" spans="1:2" ht="15">
      <c r="A15" s="93"/>
      <c r="B15" s="58" t="s">
        <v>433</v>
      </c>
    </row>
    <row r="16" spans="1:2" ht="16" thickBot="1">
      <c r="A16" s="94"/>
      <c r="B16" s="61"/>
    </row>
    <row r="17" spans="1:2" ht="15" customHeight="1">
      <c r="A17" s="92" t="s">
        <v>424</v>
      </c>
      <c r="B17" s="58" t="s">
        <v>383</v>
      </c>
    </row>
    <row r="18" spans="1:2" ht="16" thickBot="1">
      <c r="A18" s="95"/>
      <c r="B18" s="62"/>
    </row>
    <row r="19" spans="1:2" ht="61" thickBot="1">
      <c r="A19" s="56" t="s">
        <v>425</v>
      </c>
      <c r="B19" s="63" t="s">
        <v>445</v>
      </c>
    </row>
    <row r="20" spans="1:2" ht="90">
      <c r="A20" s="90" t="s">
        <v>426</v>
      </c>
      <c r="B20" s="64" t="s">
        <v>446</v>
      </c>
    </row>
    <row r="21" spans="1:2" ht="15">
      <c r="A21" s="91"/>
      <c r="B21" s="64"/>
    </row>
    <row r="22" spans="1:2" ht="75">
      <c r="A22" s="91"/>
      <c r="B22" s="64" t="s">
        <v>443</v>
      </c>
    </row>
    <row r="23" spans="1:2" ht="15">
      <c r="A23" s="91"/>
      <c r="B23" s="64"/>
    </row>
    <row r="24" spans="1:2" ht="60">
      <c r="A24" s="91"/>
      <c r="B24" s="64" t="s">
        <v>444</v>
      </c>
    </row>
    <row r="25" spans="1:2" ht="15">
      <c r="A25" s="91"/>
      <c r="B25" s="65"/>
    </row>
    <row r="26" spans="1:2" ht="90">
      <c r="A26" s="91"/>
      <c r="B26" s="66" t="s">
        <v>459</v>
      </c>
    </row>
    <row r="27" spans="1:2" ht="15">
      <c r="A27" s="67"/>
      <c r="B27" s="64"/>
    </row>
    <row r="28" spans="1:2" ht="46" thickBot="1">
      <c r="A28" s="68"/>
      <c r="B28" s="63" t="s">
        <v>437</v>
      </c>
    </row>
    <row r="29" spans="1:2" ht="16" thickBot="1">
      <c r="A29" s="56" t="s">
        <v>412</v>
      </c>
      <c r="B29" s="69" t="s">
        <v>438</v>
      </c>
    </row>
    <row r="30" spans="1:2" ht="15">
      <c r="A30" s="96" t="s">
        <v>439</v>
      </c>
      <c r="B30" s="76" t="s">
        <v>440</v>
      </c>
    </row>
    <row r="31" spans="1:2" ht="30">
      <c r="A31" s="97"/>
      <c r="B31" s="74" t="s">
        <v>441</v>
      </c>
    </row>
    <row r="32" spans="1:2" ht="30">
      <c r="A32" s="97"/>
      <c r="B32" s="74" t="s">
        <v>406</v>
      </c>
    </row>
    <row r="33" spans="1:2" ht="30">
      <c r="A33" s="97"/>
      <c r="B33" s="74" t="s">
        <v>407</v>
      </c>
    </row>
    <row r="34" spans="1:2" ht="15">
      <c r="A34" s="97"/>
      <c r="B34" s="74" t="s">
        <v>255</v>
      </c>
    </row>
    <row r="35" spans="1:2" ht="30">
      <c r="A35" s="97"/>
      <c r="B35" s="74" t="s">
        <v>256</v>
      </c>
    </row>
    <row r="36" spans="1:2" ht="15">
      <c r="A36" s="97"/>
      <c r="B36" s="74" t="s">
        <v>257</v>
      </c>
    </row>
    <row r="37" spans="1:2" ht="15">
      <c r="A37" s="97"/>
      <c r="B37" s="75" t="s">
        <v>434</v>
      </c>
    </row>
    <row r="38" spans="1:2" ht="15">
      <c r="A38" s="97"/>
      <c r="B38" s="74" t="s">
        <v>435</v>
      </c>
    </row>
    <row r="39" spans="1:2" ht="30">
      <c r="A39" s="97"/>
      <c r="B39" s="74" t="s">
        <v>436</v>
      </c>
    </row>
    <row r="40" spans="1:2" ht="16" thickBot="1">
      <c r="A40" s="98"/>
      <c r="B40" s="71"/>
    </row>
    <row r="41" spans="1:2" ht="15">
      <c r="A41" s="99" t="s">
        <v>447</v>
      </c>
      <c r="B41" s="78" t="s">
        <v>450</v>
      </c>
    </row>
    <row r="42" spans="1:2" ht="15">
      <c r="A42" s="100"/>
      <c r="B42" s="72" t="s">
        <v>448</v>
      </c>
    </row>
    <row r="43" spans="1:2" ht="15">
      <c r="A43" s="100"/>
      <c r="B43" s="72" t="s">
        <v>449</v>
      </c>
    </row>
    <row r="44" spans="1:2" ht="15">
      <c r="A44" s="100"/>
      <c r="B44" s="70" t="s">
        <v>454</v>
      </c>
    </row>
    <row r="45" spans="1:2" ht="15">
      <c r="A45" s="100"/>
      <c r="B45" s="73"/>
    </row>
    <row r="46" spans="1:2" ht="15">
      <c r="A46" s="100"/>
      <c r="B46" s="67" t="s">
        <v>451</v>
      </c>
    </row>
    <row r="47" spans="1:2" ht="15">
      <c r="A47" s="100"/>
      <c r="B47" s="72" t="s">
        <v>458</v>
      </c>
    </row>
    <row r="48" spans="1:2" ht="15">
      <c r="A48" s="100"/>
      <c r="B48" s="72" t="s">
        <v>452</v>
      </c>
    </row>
    <row r="49" spans="1:3" ht="15">
      <c r="A49" s="100"/>
      <c r="B49" s="70" t="s">
        <v>455</v>
      </c>
    </row>
    <row r="50" spans="1:3" ht="16" thickBot="1">
      <c r="A50" s="101"/>
      <c r="B50" s="59"/>
      <c r="C50" s="77"/>
    </row>
    <row r="51" spans="1:3" ht="45">
      <c r="A51" s="87" t="s">
        <v>379</v>
      </c>
      <c r="B51" s="79" t="s">
        <v>457</v>
      </c>
    </row>
    <row r="52" spans="1:3" ht="15">
      <c r="A52" s="88"/>
      <c r="B52" s="72"/>
    </row>
    <row r="53" spans="1:3" ht="15">
      <c r="A53" s="88"/>
      <c r="B53" s="85" t="s">
        <v>453</v>
      </c>
    </row>
    <row r="54" spans="1:3" ht="75">
      <c r="A54" s="88"/>
      <c r="B54" s="73" t="s">
        <v>460</v>
      </c>
    </row>
    <row r="55" spans="1:3" ht="75">
      <c r="A55" s="88"/>
      <c r="B55" s="73" t="s">
        <v>461</v>
      </c>
    </row>
    <row r="56" spans="1:3" ht="31" thickBot="1">
      <c r="A56" s="89"/>
      <c r="B56" s="86" t="s">
        <v>442</v>
      </c>
    </row>
    <row r="57" spans="1:3" ht="104">
      <c r="A57" s="80" t="s">
        <v>327</v>
      </c>
    </row>
  </sheetData>
  <sheetCalcPr fullCalcOnLoad="1"/>
  <mergeCells count="7">
    <mergeCell ref="A51:A56"/>
    <mergeCell ref="A20:A26"/>
    <mergeCell ref="A2:A7"/>
    <mergeCell ref="A17:A18"/>
    <mergeCell ref="A8:A16"/>
    <mergeCell ref="A30:A40"/>
    <mergeCell ref="A41:A50"/>
  </mergeCells>
  <phoneticPr fontId="8"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147"/>
  <sheetViews>
    <sheetView workbookViewId="0">
      <selection sqref="A1:C1"/>
    </sheetView>
  </sheetViews>
  <sheetFormatPr baseColWidth="10" defaultRowHeight="13"/>
  <cols>
    <col min="6" max="6" width="12.28515625" bestFit="1" customWidth="1"/>
    <col min="7" max="8" width="12" bestFit="1" customWidth="1"/>
    <col min="11" max="11" width="18.28515625" customWidth="1"/>
    <col min="12" max="12" width="23" customWidth="1"/>
  </cols>
  <sheetData>
    <row r="1" spans="1:12">
      <c r="A1" s="82" t="s">
        <v>107</v>
      </c>
      <c r="B1" s="83"/>
      <c r="C1" s="83"/>
    </row>
    <row r="2" spans="1:12">
      <c r="A2" s="16"/>
      <c r="B2" s="16"/>
      <c r="C2" s="16"/>
      <c r="D2" s="16"/>
      <c r="E2" s="1"/>
      <c r="F2" s="1"/>
      <c r="G2" s="16"/>
      <c r="H2" s="16"/>
      <c r="I2" s="16"/>
      <c r="J2" s="16"/>
      <c r="K2" s="16"/>
      <c r="L2" s="16"/>
    </row>
    <row r="3" spans="1:12">
      <c r="A3" s="16" t="s">
        <v>318</v>
      </c>
      <c r="B3" s="16" t="s">
        <v>319</v>
      </c>
      <c r="C3" s="16" t="s">
        <v>320</v>
      </c>
      <c r="D3" s="16" t="s">
        <v>321</v>
      </c>
      <c r="E3" s="1" t="s">
        <v>305</v>
      </c>
      <c r="F3" s="1" t="s">
        <v>306</v>
      </c>
      <c r="G3" s="16" t="s">
        <v>322</v>
      </c>
      <c r="H3" s="16" t="s">
        <v>323</v>
      </c>
      <c r="I3" s="16" t="s">
        <v>324</v>
      </c>
      <c r="J3" s="16" t="s">
        <v>325</v>
      </c>
      <c r="K3" s="16" t="s">
        <v>169</v>
      </c>
      <c r="L3" s="16" t="s">
        <v>170</v>
      </c>
    </row>
    <row r="4" spans="1:12">
      <c r="A4">
        <v>1</v>
      </c>
      <c r="B4" t="s">
        <v>171</v>
      </c>
      <c r="C4">
        <v>1</v>
      </c>
      <c r="D4" t="s">
        <v>173</v>
      </c>
      <c r="E4" t="s">
        <v>176</v>
      </c>
      <c r="F4" t="s">
        <v>307</v>
      </c>
      <c r="G4">
        <v>17.8</v>
      </c>
      <c r="H4">
        <v>163.78827361563518</v>
      </c>
      <c r="I4">
        <v>3.6655831739961773</v>
      </c>
      <c r="J4">
        <v>42</v>
      </c>
      <c r="K4">
        <v>3.4759112765627398</v>
      </c>
      <c r="L4">
        <v>0.94825601045449559</v>
      </c>
    </row>
    <row r="5" spans="1:12">
      <c r="A5">
        <v>2</v>
      </c>
      <c r="B5" t="s">
        <v>171</v>
      </c>
      <c r="C5">
        <v>2</v>
      </c>
      <c r="D5" t="s">
        <v>173</v>
      </c>
      <c r="E5" t="s">
        <v>177</v>
      </c>
      <c r="F5" t="s">
        <v>307</v>
      </c>
      <c r="G5">
        <v>17.8</v>
      </c>
      <c r="H5">
        <v>204.17915309446258</v>
      </c>
      <c r="I5">
        <v>3.5813671874999997</v>
      </c>
      <c r="J5">
        <v>42</v>
      </c>
      <c r="K5">
        <v>4.4375988832014901</v>
      </c>
      <c r="L5">
        <v>1.2390795612050016</v>
      </c>
    </row>
    <row r="6" spans="1:12">
      <c r="A6">
        <v>3</v>
      </c>
      <c r="B6" t="s">
        <v>171</v>
      </c>
      <c r="C6">
        <v>3</v>
      </c>
      <c r="D6" t="s">
        <v>173</v>
      </c>
      <c r="E6" t="s">
        <v>178</v>
      </c>
      <c r="F6" t="s">
        <v>307</v>
      </c>
      <c r="G6">
        <v>17.8</v>
      </c>
      <c r="H6">
        <v>161.83387622149837</v>
      </c>
      <c r="I6">
        <v>3.571130952380952</v>
      </c>
      <c r="J6">
        <v>42</v>
      </c>
      <c r="K6">
        <v>3.4293780052737706</v>
      </c>
      <c r="L6">
        <v>0.96030586696556963</v>
      </c>
    </row>
    <row r="7" spans="1:12">
      <c r="A7">
        <v>4</v>
      </c>
      <c r="B7" t="s">
        <v>171</v>
      </c>
      <c r="C7">
        <v>4</v>
      </c>
      <c r="D7" t="s">
        <v>173</v>
      </c>
      <c r="E7" t="s">
        <v>172</v>
      </c>
      <c r="F7" t="s">
        <v>307</v>
      </c>
      <c r="G7">
        <v>17.8</v>
      </c>
      <c r="H7">
        <v>204.83061889250814</v>
      </c>
      <c r="I7">
        <v>3.7568702290076335</v>
      </c>
      <c r="J7">
        <v>42</v>
      </c>
      <c r="K7">
        <v>4.4531099736311459</v>
      </c>
      <c r="L7">
        <v>1.1853244062697961</v>
      </c>
    </row>
    <row r="8" spans="1:12">
      <c r="A8">
        <v>5</v>
      </c>
      <c r="B8" t="s">
        <v>171</v>
      </c>
      <c r="C8">
        <v>1</v>
      </c>
      <c r="D8" t="s">
        <v>179</v>
      </c>
      <c r="E8" t="s">
        <v>176</v>
      </c>
      <c r="F8" t="s">
        <v>307</v>
      </c>
      <c r="G8">
        <v>17.8</v>
      </c>
      <c r="H8">
        <v>61.508143322475583</v>
      </c>
      <c r="I8">
        <v>5.5546820809248558</v>
      </c>
      <c r="J8">
        <v>42</v>
      </c>
      <c r="K8">
        <v>1.0406700791065613</v>
      </c>
      <c r="L8">
        <v>0.18735007043522633</v>
      </c>
    </row>
    <row r="9" spans="1:12">
      <c r="A9">
        <v>6</v>
      </c>
      <c r="B9" t="s">
        <v>171</v>
      </c>
      <c r="C9">
        <v>2</v>
      </c>
      <c r="D9" t="s">
        <v>179</v>
      </c>
      <c r="E9" t="s">
        <v>177</v>
      </c>
      <c r="F9" t="s">
        <v>307</v>
      </c>
      <c r="G9">
        <v>17.8</v>
      </c>
      <c r="H9">
        <v>85.36340009702684</v>
      </c>
      <c r="I9">
        <v>4.6139525691699603</v>
      </c>
      <c r="J9">
        <v>42</v>
      </c>
      <c r="K9">
        <v>1.6086523832625439</v>
      </c>
      <c r="L9">
        <v>0.34864952752471334</v>
      </c>
    </row>
    <row r="10" spans="1:12">
      <c r="A10">
        <v>7</v>
      </c>
      <c r="B10" t="s">
        <v>171</v>
      </c>
      <c r="C10">
        <v>3</v>
      </c>
      <c r="D10" t="s">
        <v>179</v>
      </c>
      <c r="E10" t="s">
        <v>178</v>
      </c>
      <c r="F10" t="s">
        <v>307</v>
      </c>
      <c r="G10">
        <v>17.8</v>
      </c>
      <c r="H10">
        <v>64.765472312703594</v>
      </c>
      <c r="I10">
        <v>4.4621556886227536</v>
      </c>
      <c r="J10">
        <v>42</v>
      </c>
      <c r="K10">
        <v>1.1182255312548475</v>
      </c>
      <c r="L10">
        <v>0.25060208770976083</v>
      </c>
    </row>
    <row r="11" spans="1:12">
      <c r="A11">
        <v>8</v>
      </c>
      <c r="B11" t="s">
        <v>171</v>
      </c>
      <c r="C11">
        <v>4</v>
      </c>
      <c r="D11" t="s">
        <v>179</v>
      </c>
      <c r="E11" t="s">
        <v>172</v>
      </c>
      <c r="F11" t="s">
        <v>307</v>
      </c>
      <c r="G11">
        <v>17.8</v>
      </c>
      <c r="H11">
        <v>79.09771986970685</v>
      </c>
      <c r="I11">
        <v>5.5548902195608783</v>
      </c>
      <c r="J11">
        <v>42</v>
      </c>
      <c r="K11">
        <v>1.4594695207073061</v>
      </c>
      <c r="L11">
        <v>0.26273597911403535</v>
      </c>
    </row>
    <row r="12" spans="1:12">
      <c r="A12">
        <v>9</v>
      </c>
      <c r="B12" t="s">
        <v>171</v>
      </c>
      <c r="C12">
        <v>1</v>
      </c>
      <c r="D12" t="s">
        <v>180</v>
      </c>
      <c r="E12" t="s">
        <v>176</v>
      </c>
      <c r="F12" t="s">
        <v>307</v>
      </c>
      <c r="G12">
        <v>17.8</v>
      </c>
      <c r="H12">
        <v>53.115843093769492</v>
      </c>
      <c r="I12">
        <v>14.665259938837924</v>
      </c>
      <c r="J12">
        <v>42</v>
      </c>
      <c r="K12">
        <v>0.84085340699451161</v>
      </c>
      <c r="L12">
        <v>0.20511067486774379</v>
      </c>
    </row>
    <row r="13" spans="1:12">
      <c r="A13">
        <v>10</v>
      </c>
      <c r="B13" t="s">
        <v>171</v>
      </c>
      <c r="C13">
        <v>2</v>
      </c>
      <c r="D13" t="s">
        <v>180</v>
      </c>
      <c r="E13" t="s">
        <v>177</v>
      </c>
      <c r="F13" t="s">
        <v>307</v>
      </c>
      <c r="G13">
        <v>17.8</v>
      </c>
      <c r="H13">
        <v>69.32573289902281</v>
      </c>
      <c r="I13">
        <v>15.428436578171091</v>
      </c>
      <c r="J13">
        <v>42</v>
      </c>
      <c r="K13">
        <v>1.226803164262448</v>
      </c>
      <c r="L13">
        <v>7.9515714897398559E-2</v>
      </c>
    </row>
    <row r="14" spans="1:12">
      <c r="A14">
        <v>11</v>
      </c>
      <c r="B14" t="s">
        <v>171</v>
      </c>
      <c r="C14">
        <v>3</v>
      </c>
      <c r="D14" t="s">
        <v>180</v>
      </c>
      <c r="E14" t="s">
        <v>178</v>
      </c>
      <c r="F14" t="s">
        <v>307</v>
      </c>
      <c r="G14">
        <v>17.8</v>
      </c>
      <c r="H14">
        <v>59.290907200776225</v>
      </c>
      <c r="I14">
        <v>15.356708333333334</v>
      </c>
      <c r="J14">
        <v>42</v>
      </c>
      <c r="K14">
        <v>0.98787874287562427</v>
      </c>
      <c r="L14">
        <v>6.4328808064377352E-2</v>
      </c>
    </row>
    <row r="15" spans="1:12">
      <c r="A15">
        <v>12</v>
      </c>
      <c r="B15" t="s">
        <v>171</v>
      </c>
      <c r="C15">
        <v>4</v>
      </c>
      <c r="D15" t="s">
        <v>180</v>
      </c>
      <c r="E15" t="s">
        <v>172</v>
      </c>
      <c r="F15" t="s">
        <v>307</v>
      </c>
      <c r="G15">
        <v>17.8</v>
      </c>
      <c r="H15">
        <v>43.267100977198695</v>
      </c>
      <c r="I15">
        <v>15.542185365853658</v>
      </c>
      <c r="J15">
        <v>42</v>
      </c>
      <c r="K15">
        <v>0.60635954707615936</v>
      </c>
      <c r="L15">
        <v>3.9013789425542275E-2</v>
      </c>
    </row>
    <row r="16" spans="1:12">
      <c r="A16">
        <v>13</v>
      </c>
      <c r="B16" t="s">
        <v>174</v>
      </c>
      <c r="C16">
        <v>1</v>
      </c>
      <c r="D16" t="s">
        <v>173</v>
      </c>
      <c r="E16" t="s">
        <v>178</v>
      </c>
      <c r="F16" t="s">
        <v>307</v>
      </c>
      <c r="G16">
        <v>17.8</v>
      </c>
      <c r="H16">
        <v>92.224582438145418</v>
      </c>
      <c r="I16">
        <v>3.5897590361445779</v>
      </c>
      <c r="J16">
        <v>42</v>
      </c>
      <c r="K16">
        <v>1.7720138675748909</v>
      </c>
      <c r="L16">
        <v>0.49363031048402739</v>
      </c>
    </row>
    <row r="17" spans="1:12">
      <c r="A17">
        <v>14</v>
      </c>
      <c r="B17" t="s">
        <v>174</v>
      </c>
      <c r="C17">
        <v>2</v>
      </c>
      <c r="D17" t="s">
        <v>173</v>
      </c>
      <c r="E17" t="s">
        <v>172</v>
      </c>
      <c r="F17" t="s">
        <v>307</v>
      </c>
      <c r="G17">
        <v>17.8</v>
      </c>
      <c r="H17">
        <v>165.74267100977201</v>
      </c>
      <c r="I17">
        <v>3.9419729206963243</v>
      </c>
      <c r="J17">
        <v>42</v>
      </c>
      <c r="K17">
        <v>3.5224445478517143</v>
      </c>
      <c r="L17">
        <v>0.89357400944030252</v>
      </c>
    </row>
    <row r="18" spans="1:12">
      <c r="A18">
        <v>15</v>
      </c>
      <c r="B18" t="s">
        <v>174</v>
      </c>
      <c r="C18">
        <v>3</v>
      </c>
      <c r="D18" t="s">
        <v>173</v>
      </c>
      <c r="E18" t="s">
        <v>176</v>
      </c>
      <c r="F18" t="s">
        <v>307</v>
      </c>
      <c r="G18">
        <v>17.8</v>
      </c>
      <c r="H18">
        <v>182.79218934091068</v>
      </c>
      <c r="I18">
        <v>4.0042125984251964</v>
      </c>
      <c r="J18">
        <v>42</v>
      </c>
      <c r="K18">
        <v>3.9283854604978732</v>
      </c>
      <c r="L18">
        <v>0.98106315884497619</v>
      </c>
    </row>
    <row r="19" spans="1:12">
      <c r="A19">
        <v>16</v>
      </c>
      <c r="B19" t="s">
        <v>174</v>
      </c>
      <c r="C19">
        <v>4</v>
      </c>
      <c r="D19" t="s">
        <v>173</v>
      </c>
      <c r="E19" t="s">
        <v>177</v>
      </c>
      <c r="F19" t="s">
        <v>307</v>
      </c>
      <c r="G19">
        <v>17.8</v>
      </c>
      <c r="H19">
        <v>186.90889874558184</v>
      </c>
      <c r="I19">
        <v>3.7106813627254516</v>
      </c>
      <c r="J19">
        <v>42</v>
      </c>
      <c r="K19">
        <v>4.0264023510852818</v>
      </c>
      <c r="L19">
        <v>1.0850843706310414</v>
      </c>
    </row>
    <row r="20" spans="1:12">
      <c r="A20">
        <v>17</v>
      </c>
      <c r="B20" t="s">
        <v>174</v>
      </c>
      <c r="C20">
        <v>1</v>
      </c>
      <c r="D20" t="s">
        <v>179</v>
      </c>
      <c r="E20" t="s">
        <v>178</v>
      </c>
      <c r="F20" t="s">
        <v>307</v>
      </c>
      <c r="G20">
        <v>17.8</v>
      </c>
      <c r="H20">
        <v>58.250814332247565</v>
      </c>
      <c r="I20">
        <v>4.574647887323942</v>
      </c>
      <c r="J20">
        <v>42</v>
      </c>
      <c r="K20">
        <v>0.96311462695827521</v>
      </c>
      <c r="L20">
        <v>0.21053306192745555</v>
      </c>
    </row>
    <row r="21" spans="1:12">
      <c r="A21">
        <v>18</v>
      </c>
      <c r="B21" t="s">
        <v>174</v>
      </c>
      <c r="C21">
        <v>2</v>
      </c>
      <c r="D21" t="s">
        <v>179</v>
      </c>
      <c r="E21" t="s">
        <v>172</v>
      </c>
      <c r="F21" t="s">
        <v>307</v>
      </c>
      <c r="G21">
        <v>17.8</v>
      </c>
      <c r="H21">
        <v>78.502217755908248</v>
      </c>
      <c r="I21">
        <v>4.5313911290322579</v>
      </c>
      <c r="J21">
        <v>42</v>
      </c>
      <c r="K21">
        <v>1.4452908989501965</v>
      </c>
      <c r="L21">
        <v>0.31895081616114179</v>
      </c>
    </row>
    <row r="22" spans="1:12">
      <c r="A22">
        <v>19</v>
      </c>
      <c r="B22" t="s">
        <v>174</v>
      </c>
      <c r="C22">
        <v>3</v>
      </c>
      <c r="D22" t="s">
        <v>179</v>
      </c>
      <c r="E22" t="s">
        <v>176</v>
      </c>
      <c r="F22" t="s">
        <v>307</v>
      </c>
      <c r="G22">
        <v>17.8</v>
      </c>
      <c r="H22">
        <v>91.475570032573302</v>
      </c>
      <c r="I22">
        <v>4.826956521739131</v>
      </c>
      <c r="J22">
        <v>42</v>
      </c>
      <c r="K22">
        <v>1.754180238870793</v>
      </c>
      <c r="L22">
        <v>0.36341330835910857</v>
      </c>
    </row>
    <row r="23" spans="1:12">
      <c r="A23">
        <v>20</v>
      </c>
      <c r="B23" t="s">
        <v>174</v>
      </c>
      <c r="C23">
        <v>4</v>
      </c>
      <c r="D23" t="s">
        <v>179</v>
      </c>
      <c r="E23" t="s">
        <v>177</v>
      </c>
      <c r="F23" t="s">
        <v>307</v>
      </c>
      <c r="G23">
        <v>17.8</v>
      </c>
      <c r="H23">
        <v>67.524326010118514</v>
      </c>
      <c r="I23">
        <v>4.9571014492753624</v>
      </c>
      <c r="J23">
        <v>42</v>
      </c>
      <c r="K23">
        <v>1.1839125240504409</v>
      </c>
      <c r="L23">
        <v>0.23883161080423465</v>
      </c>
    </row>
    <row r="24" spans="1:12">
      <c r="A24">
        <v>21</v>
      </c>
      <c r="B24" t="s">
        <v>174</v>
      </c>
      <c r="C24">
        <v>1</v>
      </c>
      <c r="D24" t="s">
        <v>180</v>
      </c>
      <c r="E24" t="s">
        <v>178</v>
      </c>
      <c r="F24" t="s">
        <v>307</v>
      </c>
      <c r="G24">
        <v>17.8</v>
      </c>
      <c r="H24">
        <v>52.42972485965764</v>
      </c>
      <c r="I24">
        <v>14.821915103652518</v>
      </c>
      <c r="J24">
        <v>42</v>
      </c>
      <c r="K24">
        <v>0.82451725856327718</v>
      </c>
      <c r="L24">
        <v>5.5628254027719669E-2</v>
      </c>
    </row>
    <row r="25" spans="1:12">
      <c r="A25">
        <v>22</v>
      </c>
      <c r="B25" t="s">
        <v>174</v>
      </c>
      <c r="C25">
        <v>2</v>
      </c>
      <c r="D25" t="s">
        <v>180</v>
      </c>
      <c r="E25" t="s">
        <v>172</v>
      </c>
      <c r="F25" t="s">
        <v>307</v>
      </c>
      <c r="G25">
        <v>17.8</v>
      </c>
      <c r="H25">
        <v>21.117263843648207</v>
      </c>
      <c r="I25">
        <v>14.890528414755734</v>
      </c>
      <c r="J25">
        <v>42</v>
      </c>
      <c r="K25">
        <v>7.8982472467814424E-2</v>
      </c>
      <c r="L25">
        <v>5.304208841208545E-3</v>
      </c>
    </row>
    <row r="26" spans="1:12">
      <c r="A26">
        <v>23</v>
      </c>
      <c r="B26" t="s">
        <v>174</v>
      </c>
      <c r="C26">
        <v>3</v>
      </c>
      <c r="D26" t="s">
        <v>180</v>
      </c>
      <c r="E26" t="s">
        <v>176</v>
      </c>
      <c r="F26" t="s">
        <v>307</v>
      </c>
      <c r="G26">
        <v>17.8</v>
      </c>
      <c r="H26">
        <v>44.196306050315343</v>
      </c>
      <c r="I26">
        <v>15.654601769911503</v>
      </c>
      <c r="J26">
        <v>42</v>
      </c>
      <c r="K26">
        <v>0.62848347738846055</v>
      </c>
      <c r="L26">
        <v>4.0146883748676379E-2</v>
      </c>
    </row>
    <row r="27" spans="1:12">
      <c r="A27">
        <v>24</v>
      </c>
      <c r="B27" t="s">
        <v>174</v>
      </c>
      <c r="C27">
        <v>4</v>
      </c>
      <c r="D27" t="s">
        <v>180</v>
      </c>
      <c r="E27" t="s">
        <v>177</v>
      </c>
      <c r="F27" t="s">
        <v>307</v>
      </c>
      <c r="G27">
        <v>17.8</v>
      </c>
      <c r="H27">
        <v>36.752442996742673</v>
      </c>
      <c r="I27">
        <v>15.483786692759296</v>
      </c>
      <c r="J27">
        <v>42</v>
      </c>
      <c r="K27">
        <v>0.45124864277958743</v>
      </c>
      <c r="L27">
        <v>2.9143300132816054E-2</v>
      </c>
    </row>
    <row r="28" spans="1:12">
      <c r="A28">
        <v>25</v>
      </c>
      <c r="B28" t="s">
        <v>175</v>
      </c>
      <c r="C28">
        <v>1</v>
      </c>
      <c r="D28" t="s">
        <v>173</v>
      </c>
      <c r="E28" t="s">
        <v>172</v>
      </c>
      <c r="F28" t="s">
        <v>307</v>
      </c>
      <c r="G28">
        <v>17.8</v>
      </c>
      <c r="H28">
        <v>240.42612100630674</v>
      </c>
      <c r="I28">
        <v>3.3306976744186043</v>
      </c>
      <c r="J28">
        <v>42</v>
      </c>
      <c r="K28">
        <v>5.300621928721589</v>
      </c>
      <c r="L28">
        <v>1.5914449304219267</v>
      </c>
    </row>
    <row r="29" spans="1:12">
      <c r="A29">
        <v>26</v>
      </c>
      <c r="B29" t="s">
        <v>175</v>
      </c>
      <c r="C29">
        <v>2</v>
      </c>
      <c r="D29" t="s">
        <v>173</v>
      </c>
      <c r="E29" t="s">
        <v>178</v>
      </c>
      <c r="F29" t="s">
        <v>307</v>
      </c>
      <c r="G29">
        <v>17.8</v>
      </c>
      <c r="H29">
        <v>170.44206112689722</v>
      </c>
      <c r="I29">
        <v>3.3765748031496061</v>
      </c>
      <c r="J29">
        <v>42</v>
      </c>
      <c r="K29">
        <v>3.6343347887356479</v>
      </c>
      <c r="L29">
        <v>1.0763377092506903</v>
      </c>
    </row>
    <row r="30" spans="1:12">
      <c r="A30">
        <v>27</v>
      </c>
      <c r="B30" t="s">
        <v>175</v>
      </c>
      <c r="C30">
        <v>3</v>
      </c>
      <c r="D30" t="s">
        <v>173</v>
      </c>
      <c r="E30" t="s">
        <v>177</v>
      </c>
      <c r="F30" t="s">
        <v>307</v>
      </c>
      <c r="G30">
        <v>17.8</v>
      </c>
      <c r="H30">
        <v>161.18241042345278</v>
      </c>
      <c r="I30">
        <v>3.88992</v>
      </c>
      <c r="J30">
        <v>42</v>
      </c>
      <c r="K30">
        <v>3.4138669148441134</v>
      </c>
      <c r="L30">
        <v>0.87761879803289355</v>
      </c>
    </row>
    <row r="31" spans="1:12">
      <c r="A31">
        <v>28</v>
      </c>
      <c r="B31" t="s">
        <v>175</v>
      </c>
      <c r="C31">
        <v>4</v>
      </c>
      <c r="D31" t="s">
        <v>173</v>
      </c>
      <c r="E31" t="s">
        <v>176</v>
      </c>
      <c r="F31" t="s">
        <v>307</v>
      </c>
      <c r="G31">
        <v>17.8</v>
      </c>
      <c r="H31">
        <v>193.77008108670043</v>
      </c>
      <c r="I31">
        <v>3.9531311154598825</v>
      </c>
      <c r="J31">
        <v>42</v>
      </c>
      <c r="K31">
        <v>4.1897638353976294</v>
      </c>
      <c r="L31">
        <v>1.0598595677771285</v>
      </c>
    </row>
    <row r="32" spans="1:12">
      <c r="A32">
        <v>29</v>
      </c>
      <c r="B32" t="s">
        <v>175</v>
      </c>
      <c r="C32">
        <v>1</v>
      </c>
      <c r="D32" t="s">
        <v>179</v>
      </c>
      <c r="E32" t="s">
        <v>172</v>
      </c>
      <c r="F32" t="s">
        <v>307</v>
      </c>
      <c r="G32">
        <v>17.8</v>
      </c>
      <c r="H32">
        <v>91.475570032573302</v>
      </c>
      <c r="I32">
        <v>4.4809411764705889</v>
      </c>
      <c r="J32">
        <v>42</v>
      </c>
      <c r="K32">
        <v>1.754180238870793</v>
      </c>
      <c r="L32">
        <v>0.39147584620882531</v>
      </c>
    </row>
    <row r="33" spans="1:12">
      <c r="A33">
        <v>30</v>
      </c>
      <c r="B33" t="s">
        <v>175</v>
      </c>
      <c r="C33">
        <v>2</v>
      </c>
      <c r="D33" t="s">
        <v>179</v>
      </c>
      <c r="E33" t="s">
        <v>178</v>
      </c>
      <c r="F33" t="s">
        <v>307</v>
      </c>
      <c r="G33">
        <v>17.8</v>
      </c>
      <c r="H33">
        <v>58.902280130293171</v>
      </c>
      <c r="I33">
        <v>4.9076247504990009</v>
      </c>
      <c r="J33">
        <v>42</v>
      </c>
      <c r="K33">
        <v>0.97862571738793258</v>
      </c>
      <c r="L33">
        <v>0.19940923912090613</v>
      </c>
    </row>
    <row r="34" spans="1:12">
      <c r="A34">
        <v>31</v>
      </c>
      <c r="B34" t="s">
        <v>175</v>
      </c>
      <c r="C34">
        <v>3</v>
      </c>
      <c r="D34" t="s">
        <v>179</v>
      </c>
      <c r="E34" t="s">
        <v>177</v>
      </c>
      <c r="F34" t="s">
        <v>307</v>
      </c>
      <c r="G34">
        <v>17.8</v>
      </c>
      <c r="H34">
        <v>83.657980456026053</v>
      </c>
      <c r="I34">
        <v>4.6252766798418978</v>
      </c>
      <c r="J34">
        <v>42</v>
      </c>
      <c r="K34">
        <v>1.5680471537149061</v>
      </c>
      <c r="L34">
        <v>0.33901694152672945</v>
      </c>
    </row>
    <row r="35" spans="1:12">
      <c r="A35">
        <v>32</v>
      </c>
      <c r="B35" t="s">
        <v>175</v>
      </c>
      <c r="C35">
        <v>4</v>
      </c>
      <c r="D35" t="s">
        <v>179</v>
      </c>
      <c r="E35" t="s">
        <v>176</v>
      </c>
      <c r="F35" t="s">
        <v>307</v>
      </c>
      <c r="G35">
        <v>17.8</v>
      </c>
      <c r="H35">
        <v>95.384364820846926</v>
      </c>
      <c r="I35">
        <v>4.6025393700787403</v>
      </c>
      <c r="J35">
        <v>42</v>
      </c>
      <c r="K35">
        <v>1.8472467814487363</v>
      </c>
      <c r="L35">
        <v>0.4013538251204864</v>
      </c>
    </row>
    <row r="36" spans="1:12">
      <c r="A36">
        <v>33</v>
      </c>
      <c r="B36" t="s">
        <v>175</v>
      </c>
      <c r="C36">
        <v>1</v>
      </c>
      <c r="D36" t="s">
        <v>180</v>
      </c>
      <c r="E36" t="s">
        <v>172</v>
      </c>
      <c r="F36" t="s">
        <v>307</v>
      </c>
      <c r="G36">
        <v>17.8</v>
      </c>
      <c r="H36">
        <v>59.977025434888077</v>
      </c>
      <c r="I36">
        <v>15.22</v>
      </c>
      <c r="J36">
        <v>42</v>
      </c>
      <c r="K36">
        <v>1.0042148913068591</v>
      </c>
      <c r="L36">
        <v>6.5979953436718738E-2</v>
      </c>
    </row>
    <row r="37" spans="1:12">
      <c r="A37">
        <v>34</v>
      </c>
      <c r="B37" t="s">
        <v>175</v>
      </c>
      <c r="C37">
        <v>2</v>
      </c>
      <c r="D37" t="s">
        <v>180</v>
      </c>
      <c r="E37" t="s">
        <v>178</v>
      </c>
      <c r="F37" t="s">
        <v>307</v>
      </c>
      <c r="G37">
        <v>17.8</v>
      </c>
      <c r="H37">
        <v>58.604788966664366</v>
      </c>
      <c r="I37">
        <v>15.292522432701897</v>
      </c>
      <c r="J37">
        <v>42</v>
      </c>
      <c r="K37">
        <v>0.97154259444438951</v>
      </c>
      <c r="L37">
        <v>6.3530565262851571E-2</v>
      </c>
    </row>
    <row r="38" spans="1:12">
      <c r="A38">
        <v>35</v>
      </c>
      <c r="B38" t="s">
        <v>175</v>
      </c>
      <c r="C38">
        <v>3</v>
      </c>
      <c r="D38" t="s">
        <v>180</v>
      </c>
      <c r="E38" t="s">
        <v>177</v>
      </c>
      <c r="F38" t="s">
        <v>307</v>
      </c>
      <c r="G38">
        <v>17.8</v>
      </c>
      <c r="H38">
        <v>47.175895765472312</v>
      </c>
      <c r="I38">
        <v>15.894602551521098</v>
      </c>
      <c r="J38">
        <v>42</v>
      </c>
      <c r="K38">
        <v>0.69942608965410269</v>
      </c>
      <c r="L38">
        <v>2.9394438204017503E-2</v>
      </c>
    </row>
    <row r="39" spans="1:12">
      <c r="A39">
        <v>36</v>
      </c>
      <c r="B39" t="s">
        <v>175</v>
      </c>
      <c r="C39">
        <v>4</v>
      </c>
      <c r="D39" t="s">
        <v>180</v>
      </c>
      <c r="E39" t="s">
        <v>176</v>
      </c>
      <c r="F39" t="s">
        <v>307</v>
      </c>
      <c r="G39">
        <v>17.8</v>
      </c>
      <c r="H39">
        <v>55.860316030216929</v>
      </c>
      <c r="I39">
        <v>16.88736585365854</v>
      </c>
      <c r="J39">
        <v>42</v>
      </c>
      <c r="K39">
        <v>0.90619800071945056</v>
      </c>
      <c r="L39">
        <v>5.3661299729769789E-2</v>
      </c>
    </row>
    <row r="40" spans="1:12">
      <c r="A40">
        <v>1</v>
      </c>
      <c r="B40" t="s">
        <v>171</v>
      </c>
      <c r="C40">
        <v>1</v>
      </c>
      <c r="D40" t="s">
        <v>173</v>
      </c>
      <c r="E40" t="s">
        <v>176</v>
      </c>
      <c r="F40" t="s">
        <v>308</v>
      </c>
      <c r="G40">
        <v>163.78827361563518</v>
      </c>
      <c r="H40">
        <v>315.1099614101642</v>
      </c>
      <c r="I40">
        <v>3.6655831739961773</v>
      </c>
      <c r="J40">
        <v>47</v>
      </c>
      <c r="K40">
        <v>3.2196103786070007</v>
      </c>
      <c r="L40">
        <v>0.87833510406940729</v>
      </c>
    </row>
    <row r="41" spans="1:12">
      <c r="A41">
        <v>2</v>
      </c>
      <c r="B41" t="s">
        <v>171</v>
      </c>
      <c r="C41">
        <v>2</v>
      </c>
      <c r="D41" t="s">
        <v>173</v>
      </c>
      <c r="E41" t="s">
        <v>177</v>
      </c>
      <c r="F41" t="s">
        <v>308</v>
      </c>
      <c r="G41">
        <v>204.17915309446258</v>
      </c>
      <c r="H41">
        <v>393.19224278893336</v>
      </c>
      <c r="I41">
        <v>3.5813671874999997</v>
      </c>
      <c r="J41">
        <v>47</v>
      </c>
      <c r="K41">
        <v>4.0215550998823568</v>
      </c>
      <c r="L41">
        <v>1.122910578373181</v>
      </c>
    </row>
    <row r="42" spans="1:12">
      <c r="A42">
        <v>3</v>
      </c>
      <c r="B42" t="s">
        <v>171</v>
      </c>
      <c r="C42">
        <v>3</v>
      </c>
      <c r="D42" t="s">
        <v>173</v>
      </c>
      <c r="E42" t="s">
        <v>178</v>
      </c>
      <c r="F42" t="s">
        <v>308</v>
      </c>
      <c r="G42">
        <v>161.83387622149837</v>
      </c>
      <c r="H42">
        <v>317.56924586303882</v>
      </c>
      <c r="I42">
        <v>3.571130952380952</v>
      </c>
      <c r="J42">
        <v>47</v>
      </c>
      <c r="K42">
        <v>3.3135185030114989</v>
      </c>
      <c r="L42">
        <v>0.92786250271844628</v>
      </c>
    </row>
    <row r="43" spans="1:12">
      <c r="A43">
        <v>4</v>
      </c>
      <c r="B43" t="s">
        <v>171</v>
      </c>
      <c r="C43">
        <v>4</v>
      </c>
      <c r="D43" t="s">
        <v>173</v>
      </c>
      <c r="E43" t="s">
        <v>172</v>
      </c>
      <c r="F43" t="s">
        <v>308</v>
      </c>
      <c r="G43">
        <v>204.83061889250814</v>
      </c>
      <c r="H43">
        <v>397.49599058146379</v>
      </c>
      <c r="I43">
        <v>3.7568702290076335</v>
      </c>
      <c r="J43">
        <v>47</v>
      </c>
      <c r="K43">
        <v>4.0992632274245882</v>
      </c>
      <c r="L43">
        <v>1.0911378295085259</v>
      </c>
    </row>
    <row r="44" spans="1:12">
      <c r="A44">
        <v>5</v>
      </c>
      <c r="B44" t="s">
        <v>171</v>
      </c>
      <c r="C44">
        <v>1</v>
      </c>
      <c r="D44" t="s">
        <v>179</v>
      </c>
      <c r="E44" t="s">
        <v>176</v>
      </c>
      <c r="F44" t="s">
        <v>308</v>
      </c>
      <c r="G44">
        <v>61.508143322475583</v>
      </c>
      <c r="H44">
        <v>136.81183857675455</v>
      </c>
      <c r="I44">
        <v>5.5546820809248558</v>
      </c>
      <c r="J44">
        <v>47</v>
      </c>
      <c r="K44">
        <v>1.6022062820059357</v>
      </c>
      <c r="L44">
        <v>0.28844248125523109</v>
      </c>
    </row>
    <row r="45" spans="1:12">
      <c r="A45">
        <v>6</v>
      </c>
      <c r="B45" t="s">
        <v>171</v>
      </c>
      <c r="C45">
        <v>2</v>
      </c>
      <c r="D45" t="s">
        <v>179</v>
      </c>
      <c r="E45" t="s">
        <v>177</v>
      </c>
      <c r="F45" t="s">
        <v>308</v>
      </c>
      <c r="G45">
        <v>85.36340009702684</v>
      </c>
      <c r="H45">
        <v>179.05537968474067</v>
      </c>
      <c r="I45">
        <v>4.6139525691699603</v>
      </c>
      <c r="J45">
        <v>47</v>
      </c>
      <c r="K45">
        <v>1.9934463742066773</v>
      </c>
      <c r="L45">
        <v>0.43204743532187928</v>
      </c>
    </row>
    <row r="46" spans="1:12">
      <c r="A46">
        <v>7</v>
      </c>
      <c r="B46" t="s">
        <v>171</v>
      </c>
      <c r="C46">
        <v>3</v>
      </c>
      <c r="D46" t="s">
        <v>179</v>
      </c>
      <c r="E46" t="s">
        <v>178</v>
      </c>
      <c r="F46" t="s">
        <v>308</v>
      </c>
      <c r="G46">
        <v>64.765472312703594</v>
      </c>
      <c r="H46">
        <v>138.04148080319186</v>
      </c>
      <c r="I46">
        <v>4.4621556886227536</v>
      </c>
      <c r="J46">
        <v>47</v>
      </c>
      <c r="K46">
        <v>1.5590640104359206</v>
      </c>
      <c r="L46">
        <v>0.34939704466410637</v>
      </c>
    </row>
    <row r="47" spans="1:12">
      <c r="A47">
        <v>8</v>
      </c>
      <c r="B47" t="s">
        <v>171</v>
      </c>
      <c r="C47">
        <v>4</v>
      </c>
      <c r="D47" t="s">
        <v>179</v>
      </c>
      <c r="E47" t="s">
        <v>172</v>
      </c>
      <c r="F47" t="s">
        <v>308</v>
      </c>
      <c r="G47">
        <v>79.09771986970685</v>
      </c>
      <c r="H47">
        <v>112.2189940480084</v>
      </c>
      <c r="I47">
        <v>5.5548902195608783</v>
      </c>
      <c r="J47">
        <v>47</v>
      </c>
      <c r="K47">
        <v>0.70470796124045842</v>
      </c>
      <c r="L47">
        <v>0.12686262615216301</v>
      </c>
    </row>
    <row r="48" spans="1:12">
      <c r="A48">
        <v>9</v>
      </c>
      <c r="B48" t="s">
        <v>171</v>
      </c>
      <c r="C48">
        <v>1</v>
      </c>
      <c r="D48" t="s">
        <v>180</v>
      </c>
      <c r="E48" t="s">
        <v>176</v>
      </c>
      <c r="F48" t="s">
        <v>308</v>
      </c>
      <c r="G48">
        <v>53.115843093769492</v>
      </c>
      <c r="H48">
        <v>119.48313820393746</v>
      </c>
      <c r="I48">
        <v>14.665259938837924</v>
      </c>
      <c r="J48">
        <v>47</v>
      </c>
      <c r="K48">
        <v>1.4120701087269778</v>
      </c>
      <c r="L48">
        <v>0.34444845029146587</v>
      </c>
    </row>
    <row r="49" spans="1:12">
      <c r="A49">
        <v>10</v>
      </c>
      <c r="B49" t="s">
        <v>171</v>
      </c>
      <c r="C49">
        <v>2</v>
      </c>
      <c r="D49" t="s">
        <v>180</v>
      </c>
      <c r="E49" t="s">
        <v>177</v>
      </c>
      <c r="F49" t="s">
        <v>308</v>
      </c>
      <c r="G49">
        <v>69.32573289902281</v>
      </c>
      <c r="H49">
        <v>139.88594414284782</v>
      </c>
      <c r="I49">
        <v>15.428436578171091</v>
      </c>
      <c r="J49">
        <v>47</v>
      </c>
      <c r="K49">
        <v>1.5012810902941491</v>
      </c>
      <c r="L49">
        <v>9.7306106337322298E-2</v>
      </c>
    </row>
    <row r="50" spans="1:12">
      <c r="A50">
        <v>11</v>
      </c>
      <c r="B50" t="s">
        <v>171</v>
      </c>
      <c r="C50">
        <v>3</v>
      </c>
      <c r="D50" t="s">
        <v>180</v>
      </c>
      <c r="E50" t="s">
        <v>178</v>
      </c>
      <c r="F50" t="s">
        <v>308</v>
      </c>
      <c r="G50">
        <v>59.290907200776225</v>
      </c>
      <c r="H50">
        <v>125.31085747923343</v>
      </c>
      <c r="I50">
        <v>15.356708333333334</v>
      </c>
      <c r="J50">
        <v>47</v>
      </c>
      <c r="K50">
        <v>1.4046797931586639</v>
      </c>
      <c r="L50">
        <v>9.1470109522732823E-2</v>
      </c>
    </row>
    <row r="51" spans="1:12">
      <c r="A51">
        <v>12</v>
      </c>
      <c r="B51" t="s">
        <v>171</v>
      </c>
      <c r="C51">
        <v>4</v>
      </c>
      <c r="D51" t="s">
        <v>180</v>
      </c>
      <c r="E51" t="s">
        <v>172</v>
      </c>
      <c r="F51" t="s">
        <v>308</v>
      </c>
      <c r="G51">
        <v>43.267100977198695</v>
      </c>
      <c r="H51">
        <v>101.76703512329125</v>
      </c>
      <c r="I51">
        <v>15.542185365853658</v>
      </c>
      <c r="J51">
        <v>47</v>
      </c>
      <c r="K51">
        <v>1.244679449916863</v>
      </c>
      <c r="L51">
        <v>8.0083940618250291E-2</v>
      </c>
    </row>
    <row r="52" spans="1:12">
      <c r="A52">
        <v>13</v>
      </c>
      <c r="B52" t="s">
        <v>174</v>
      </c>
      <c r="C52">
        <v>1</v>
      </c>
      <c r="D52" t="s">
        <v>173</v>
      </c>
      <c r="E52" t="s">
        <v>178</v>
      </c>
      <c r="F52" t="s">
        <v>308</v>
      </c>
      <c r="G52">
        <v>92.224582438145418</v>
      </c>
      <c r="H52">
        <v>96.819785466675398</v>
      </c>
      <c r="I52">
        <v>3.5897590361445779</v>
      </c>
      <c r="J52">
        <v>47</v>
      </c>
      <c r="K52">
        <v>9.7770277202765529E-2</v>
      </c>
      <c r="L52">
        <v>2.723588859818607E-2</v>
      </c>
    </row>
    <row r="53" spans="1:12">
      <c r="A53">
        <v>14</v>
      </c>
      <c r="B53" t="s">
        <v>174</v>
      </c>
      <c r="C53">
        <v>2</v>
      </c>
      <c r="D53" t="s">
        <v>173</v>
      </c>
      <c r="E53" t="s">
        <v>172</v>
      </c>
      <c r="F53" t="s">
        <v>308</v>
      </c>
      <c r="G53">
        <v>165.74267100977201</v>
      </c>
      <c r="H53">
        <v>444.22239518608149</v>
      </c>
      <c r="I53">
        <v>3.9419729206963243</v>
      </c>
      <c r="J53">
        <v>47</v>
      </c>
      <c r="K53">
        <v>5.9251005143895625</v>
      </c>
      <c r="L53">
        <v>1.5030799636601591</v>
      </c>
    </row>
    <row r="54" spans="1:12">
      <c r="A54">
        <v>15</v>
      </c>
      <c r="B54" t="s">
        <v>174</v>
      </c>
      <c r="C54">
        <v>3</v>
      </c>
      <c r="D54" t="s">
        <v>173</v>
      </c>
      <c r="E54" t="s">
        <v>176</v>
      </c>
      <c r="F54" t="s">
        <v>308</v>
      </c>
      <c r="G54">
        <v>182.79218934091068</v>
      </c>
      <c r="H54">
        <v>427.05721106678004</v>
      </c>
      <c r="I54">
        <v>4.0042125984251964</v>
      </c>
      <c r="J54">
        <v>47</v>
      </c>
      <c r="K54">
        <v>5.1971281218270073</v>
      </c>
      <c r="L54">
        <v>1.2979151316468482</v>
      </c>
    </row>
    <row r="55" spans="1:12">
      <c r="A55">
        <v>16</v>
      </c>
      <c r="B55" t="s">
        <v>174</v>
      </c>
      <c r="C55">
        <v>4</v>
      </c>
      <c r="D55" t="s">
        <v>173</v>
      </c>
      <c r="E55" t="s">
        <v>177</v>
      </c>
      <c r="F55" t="s">
        <v>308</v>
      </c>
      <c r="G55">
        <v>186.90889874558184</v>
      </c>
      <c r="H55">
        <v>474.32648963306951</v>
      </c>
      <c r="I55">
        <v>3.7106813627254516</v>
      </c>
      <c r="J55">
        <v>47</v>
      </c>
      <c r="K55">
        <v>6.1152678912231417</v>
      </c>
      <c r="L55">
        <v>1.6480175184676999</v>
      </c>
    </row>
    <row r="56" spans="1:12">
      <c r="A56">
        <v>17</v>
      </c>
      <c r="B56" t="s">
        <v>174</v>
      </c>
      <c r="C56">
        <v>1</v>
      </c>
      <c r="D56" t="s">
        <v>179</v>
      </c>
      <c r="E56" t="s">
        <v>178</v>
      </c>
      <c r="F56" t="s">
        <v>308</v>
      </c>
      <c r="G56">
        <v>58.250814332247565</v>
      </c>
      <c r="H56">
        <v>151.56754529400226</v>
      </c>
      <c r="I56">
        <v>4.574647887323942</v>
      </c>
      <c r="J56">
        <v>47</v>
      </c>
      <c r="K56">
        <v>1.9854623608883979</v>
      </c>
      <c r="L56">
        <v>0.43401424760799356</v>
      </c>
    </row>
    <row r="57" spans="1:12">
      <c r="A57">
        <v>18</v>
      </c>
      <c r="B57" t="s">
        <v>174</v>
      </c>
      <c r="C57">
        <v>2</v>
      </c>
      <c r="D57" t="s">
        <v>179</v>
      </c>
      <c r="E57" t="s">
        <v>172</v>
      </c>
      <c r="F57" t="s">
        <v>308</v>
      </c>
      <c r="G57">
        <v>78.502217755908248</v>
      </c>
      <c r="H57">
        <v>203.66130551376807</v>
      </c>
      <c r="I57">
        <v>4.5313911290322579</v>
      </c>
      <c r="J57">
        <v>47</v>
      </c>
      <c r="K57">
        <v>2.6629593139970176</v>
      </c>
      <c r="L57">
        <v>0.58766926936314368</v>
      </c>
    </row>
    <row r="58" spans="1:12">
      <c r="A58">
        <v>19</v>
      </c>
      <c r="B58" t="s">
        <v>174</v>
      </c>
      <c r="C58">
        <v>3</v>
      </c>
      <c r="D58" t="s">
        <v>179</v>
      </c>
      <c r="E58" t="s">
        <v>176</v>
      </c>
      <c r="F58" t="s">
        <v>308</v>
      </c>
      <c r="G58">
        <v>91.475570032573302</v>
      </c>
      <c r="H58">
        <v>251.16856563542419</v>
      </c>
      <c r="I58">
        <v>4.826956521739131</v>
      </c>
      <c r="J58">
        <v>47</v>
      </c>
      <c r="K58">
        <v>3.3977233106989551</v>
      </c>
      <c r="L58">
        <v>0.70390592817578779</v>
      </c>
    </row>
    <row r="59" spans="1:12">
      <c r="A59">
        <v>20</v>
      </c>
      <c r="B59" t="s">
        <v>174</v>
      </c>
      <c r="C59">
        <v>4</v>
      </c>
      <c r="D59" t="s">
        <v>179</v>
      </c>
      <c r="E59" t="s">
        <v>177</v>
      </c>
      <c r="F59" t="s">
        <v>308</v>
      </c>
      <c r="G59">
        <v>67.524326010118514</v>
      </c>
      <c r="H59">
        <v>183.5880502321931</v>
      </c>
      <c r="I59">
        <v>4.9571014492753624</v>
      </c>
      <c r="J59">
        <v>47</v>
      </c>
      <c r="K59">
        <v>2.4694409408952041</v>
      </c>
      <c r="L59">
        <v>0.49816227611322966</v>
      </c>
    </row>
    <row r="60" spans="1:12">
      <c r="A60">
        <v>21</v>
      </c>
      <c r="B60" t="s">
        <v>174</v>
      </c>
      <c r="C60">
        <v>1</v>
      </c>
      <c r="D60" t="s">
        <v>180</v>
      </c>
      <c r="E60" t="s">
        <v>178</v>
      </c>
      <c r="F60" t="s">
        <v>308</v>
      </c>
      <c r="G60">
        <v>52.42972485965764</v>
      </c>
      <c r="H60">
        <v>144.73658839688667</v>
      </c>
      <c r="I60">
        <v>14.821915103652518</v>
      </c>
      <c r="J60">
        <v>47</v>
      </c>
      <c r="K60">
        <v>1.9639758199410433</v>
      </c>
      <c r="L60">
        <v>0.1325048623073726</v>
      </c>
    </row>
    <row r="61" spans="1:12">
      <c r="A61">
        <v>22</v>
      </c>
      <c r="B61" t="s">
        <v>174</v>
      </c>
      <c r="C61">
        <v>2</v>
      </c>
      <c r="D61" t="s">
        <v>180</v>
      </c>
      <c r="E61" t="s">
        <v>172</v>
      </c>
      <c r="F61" t="s">
        <v>308</v>
      </c>
      <c r="G61">
        <v>21.117263843648207</v>
      </c>
      <c r="H61">
        <v>25.529217084178171</v>
      </c>
      <c r="I61">
        <v>14.890528414755734</v>
      </c>
      <c r="J61">
        <v>47</v>
      </c>
      <c r="K61">
        <v>9.3871345543190737E-2</v>
      </c>
      <c r="L61">
        <v>6.3040976739394388E-3</v>
      </c>
    </row>
    <row r="62" spans="1:12">
      <c r="A62">
        <v>23</v>
      </c>
      <c r="B62" t="s">
        <v>174</v>
      </c>
      <c r="C62">
        <v>3</v>
      </c>
      <c r="D62" t="s">
        <v>180</v>
      </c>
      <c r="E62" t="s">
        <v>176</v>
      </c>
      <c r="F62" t="s">
        <v>308</v>
      </c>
      <c r="G62">
        <v>44.196306050315343</v>
      </c>
      <c r="H62">
        <v>111.06532147295442</v>
      </c>
      <c r="I62">
        <v>15.654601769911503</v>
      </c>
      <c r="J62">
        <v>47</v>
      </c>
      <c r="K62">
        <v>1.4227450089923208</v>
      </c>
      <c r="L62">
        <v>9.0883500577246798E-2</v>
      </c>
    </row>
    <row r="63" spans="1:12">
      <c r="A63">
        <v>24</v>
      </c>
      <c r="B63" t="s">
        <v>174</v>
      </c>
      <c r="C63">
        <v>4</v>
      </c>
      <c r="D63" t="s">
        <v>180</v>
      </c>
      <c r="E63" t="s">
        <v>177</v>
      </c>
      <c r="F63" t="s">
        <v>308</v>
      </c>
      <c r="G63">
        <v>36.752442996742673</v>
      </c>
      <c r="H63">
        <v>88.240970632480881</v>
      </c>
      <c r="I63">
        <v>15.483786692759296</v>
      </c>
      <c r="J63">
        <v>47</v>
      </c>
      <c r="K63">
        <v>1.09550058799443</v>
      </c>
      <c r="L63">
        <v>7.0751464724499238E-2</v>
      </c>
    </row>
    <row r="64" spans="1:12">
      <c r="A64">
        <v>25</v>
      </c>
      <c r="B64" t="s">
        <v>175</v>
      </c>
      <c r="C64">
        <v>1</v>
      </c>
      <c r="D64" t="s">
        <v>173</v>
      </c>
      <c r="E64" t="s">
        <v>172</v>
      </c>
      <c r="F64" t="s">
        <v>308</v>
      </c>
      <c r="G64">
        <v>240.42612100630674</v>
      </c>
      <c r="H64">
        <v>620.66699587939047</v>
      </c>
      <c r="I64">
        <v>3.3306976744186043</v>
      </c>
      <c r="J64">
        <v>47</v>
      </c>
      <c r="K64">
        <v>8.090231380278377</v>
      </c>
      <c r="L64">
        <v>2.4289900108362676</v>
      </c>
    </row>
    <row r="65" spans="1:12">
      <c r="A65">
        <v>26</v>
      </c>
      <c r="B65" t="s">
        <v>175</v>
      </c>
      <c r="C65">
        <v>2</v>
      </c>
      <c r="D65" t="s">
        <v>173</v>
      </c>
      <c r="E65" t="s">
        <v>178</v>
      </c>
      <c r="F65" t="s">
        <v>308</v>
      </c>
      <c r="G65">
        <v>170.44206112689722</v>
      </c>
      <c r="H65">
        <v>406.98395578520507</v>
      </c>
      <c r="I65">
        <v>3.3765748031496061</v>
      </c>
      <c r="J65">
        <v>47</v>
      </c>
      <c r="K65">
        <v>5.0328062693256994</v>
      </c>
      <c r="L65">
        <v>1.4905063748717167</v>
      </c>
    </row>
    <row r="66" spans="1:12">
      <c r="A66">
        <v>27</v>
      </c>
      <c r="B66" t="s">
        <v>175</v>
      </c>
      <c r="C66">
        <v>3</v>
      </c>
      <c r="D66" t="s">
        <v>173</v>
      </c>
      <c r="E66" t="s">
        <v>177</v>
      </c>
      <c r="F66" t="s">
        <v>308</v>
      </c>
      <c r="G66">
        <v>161.18241042345278</v>
      </c>
      <c r="H66">
        <v>338.47316371247302</v>
      </c>
      <c r="I66">
        <v>3.88992</v>
      </c>
      <c r="J66">
        <v>47</v>
      </c>
      <c r="K66">
        <v>3.7721436870004306</v>
      </c>
      <c r="L66">
        <v>0.9697226901839705</v>
      </c>
    </row>
    <row r="67" spans="1:12">
      <c r="A67">
        <v>28</v>
      </c>
      <c r="B67" t="s">
        <v>175</v>
      </c>
      <c r="C67">
        <v>4</v>
      </c>
      <c r="D67" t="s">
        <v>173</v>
      </c>
      <c r="E67" t="s">
        <v>176</v>
      </c>
      <c r="F67" t="s">
        <v>308</v>
      </c>
      <c r="G67">
        <v>193.77008108670043</v>
      </c>
      <c r="H67">
        <v>506.0551834652365</v>
      </c>
      <c r="I67">
        <v>3.9531311154598825</v>
      </c>
      <c r="J67">
        <v>47</v>
      </c>
      <c r="K67">
        <v>6.6443638803943843</v>
      </c>
      <c r="L67">
        <v>1.6807851008051931</v>
      </c>
    </row>
    <row r="68" spans="1:12">
      <c r="A68">
        <v>29</v>
      </c>
      <c r="B68" t="s">
        <v>175</v>
      </c>
      <c r="C68">
        <v>1</v>
      </c>
      <c r="D68" t="s">
        <v>179</v>
      </c>
      <c r="E68" t="s">
        <v>172</v>
      </c>
      <c r="F68" t="s">
        <v>308</v>
      </c>
      <c r="G68">
        <v>91.475570032573302</v>
      </c>
      <c r="H68">
        <v>272.68730459807711</v>
      </c>
      <c r="I68">
        <v>4.4809411764705889</v>
      </c>
      <c r="J68">
        <v>47</v>
      </c>
      <c r="K68">
        <v>3.8555688205426342</v>
      </c>
      <c r="L68">
        <v>0.86043727616604671</v>
      </c>
    </row>
    <row r="69" spans="1:12">
      <c r="A69">
        <v>30</v>
      </c>
      <c r="B69" t="s">
        <v>175</v>
      </c>
      <c r="C69">
        <v>2</v>
      </c>
      <c r="D69" t="s">
        <v>179</v>
      </c>
      <c r="E69" t="s">
        <v>178</v>
      </c>
      <c r="F69" t="s">
        <v>308</v>
      </c>
      <c r="G69">
        <v>58.902280130293171</v>
      </c>
      <c r="H69">
        <v>120.21166851985087</v>
      </c>
      <c r="I69">
        <v>4.9076247504990009</v>
      </c>
      <c r="J69">
        <v>47</v>
      </c>
      <c r="K69">
        <v>1.3044550721182491</v>
      </c>
      <c r="L69">
        <v>0.26580171436000966</v>
      </c>
    </row>
    <row r="70" spans="1:12">
      <c r="A70">
        <v>31</v>
      </c>
      <c r="B70" t="s">
        <v>175</v>
      </c>
      <c r="C70">
        <v>3</v>
      </c>
      <c r="D70" t="s">
        <v>179</v>
      </c>
      <c r="E70" t="s">
        <v>177</v>
      </c>
      <c r="F70" t="s">
        <v>308</v>
      </c>
      <c r="G70">
        <v>83.657980456026053</v>
      </c>
      <c r="H70">
        <v>231.49429001242726</v>
      </c>
      <c r="I70">
        <v>4.6252766798418978</v>
      </c>
      <c r="J70">
        <v>47</v>
      </c>
      <c r="K70">
        <v>3.1454533948170469</v>
      </c>
      <c r="L70">
        <v>0.68005734846646304</v>
      </c>
    </row>
    <row r="71" spans="1:12">
      <c r="A71">
        <v>32</v>
      </c>
      <c r="B71" t="s">
        <v>175</v>
      </c>
      <c r="C71">
        <v>4</v>
      </c>
      <c r="D71" t="s">
        <v>179</v>
      </c>
      <c r="E71" t="s">
        <v>176</v>
      </c>
      <c r="F71" t="s">
        <v>308</v>
      </c>
      <c r="G71">
        <v>95.384364820846926</v>
      </c>
      <c r="H71">
        <v>248.09446006933092</v>
      </c>
      <c r="I71">
        <v>4.6025393700787403</v>
      </c>
      <c r="J71">
        <v>47</v>
      </c>
      <c r="K71">
        <v>3.2491509627337019</v>
      </c>
      <c r="L71">
        <v>0.70594745671412162</v>
      </c>
    </row>
    <row r="72" spans="1:12">
      <c r="A72">
        <v>33</v>
      </c>
      <c r="B72" t="s">
        <v>175</v>
      </c>
      <c r="C72">
        <v>1</v>
      </c>
      <c r="D72" t="s">
        <v>180</v>
      </c>
      <c r="E72" t="s">
        <v>172</v>
      </c>
      <c r="F72" t="s">
        <v>308</v>
      </c>
      <c r="G72">
        <v>59.977025434888077</v>
      </c>
      <c r="H72">
        <v>136.96629602982537</v>
      </c>
      <c r="I72">
        <v>15.22</v>
      </c>
      <c r="J72">
        <v>47</v>
      </c>
      <c r="K72">
        <v>1.6380695871263253</v>
      </c>
      <c r="L72">
        <v>0.10762612267584266</v>
      </c>
    </row>
    <row r="73" spans="1:12">
      <c r="A73">
        <v>34</v>
      </c>
      <c r="B73" t="s">
        <v>175</v>
      </c>
      <c r="C73">
        <v>2</v>
      </c>
      <c r="D73" t="s">
        <v>180</v>
      </c>
      <c r="E73" t="s">
        <v>178</v>
      </c>
      <c r="F73" t="s">
        <v>308</v>
      </c>
      <c r="G73">
        <v>58.604788966664366</v>
      </c>
      <c r="H73">
        <v>151.85935640002617</v>
      </c>
      <c r="I73">
        <v>15.292522432701897</v>
      </c>
      <c r="J73">
        <v>47</v>
      </c>
      <c r="K73">
        <v>1.9841397326247194</v>
      </c>
      <c r="L73">
        <v>0.12974574608972209</v>
      </c>
    </row>
    <row r="74" spans="1:12">
      <c r="A74">
        <v>35</v>
      </c>
      <c r="B74" t="s">
        <v>175</v>
      </c>
      <c r="C74">
        <v>3</v>
      </c>
      <c r="D74" t="s">
        <v>180</v>
      </c>
      <c r="E74" t="s">
        <v>177</v>
      </c>
      <c r="F74" t="s">
        <v>308</v>
      </c>
      <c r="G74">
        <v>47.175895765472312</v>
      </c>
      <c r="H74">
        <v>141.73040748250378</v>
      </c>
      <c r="I74">
        <v>15.894602551521098</v>
      </c>
      <c r="J74">
        <v>47</v>
      </c>
      <c r="K74">
        <v>2.0117981216389671</v>
      </c>
      <c r="L74">
        <v>8.4548855755038135E-2</v>
      </c>
    </row>
    <row r="75" spans="1:12">
      <c r="A75">
        <v>36</v>
      </c>
      <c r="B75" t="s">
        <v>175</v>
      </c>
      <c r="C75">
        <v>4</v>
      </c>
      <c r="D75" t="s">
        <v>180</v>
      </c>
      <c r="E75" t="s">
        <v>176</v>
      </c>
      <c r="F75" t="s">
        <v>308</v>
      </c>
      <c r="G75">
        <v>55.860316030216929</v>
      </c>
      <c r="H75">
        <v>153.8019294917915</v>
      </c>
      <c r="I75">
        <v>16.88736585365854</v>
      </c>
      <c r="J75">
        <v>47</v>
      </c>
      <c r="K75">
        <v>2.0838641162037144</v>
      </c>
      <c r="L75">
        <v>0.12339781907148405</v>
      </c>
    </row>
    <row r="76" spans="1:12">
      <c r="A76">
        <v>1</v>
      </c>
      <c r="B76" t="s">
        <v>171</v>
      </c>
      <c r="C76">
        <v>1</v>
      </c>
      <c r="D76" t="s">
        <v>173</v>
      </c>
      <c r="E76" t="s">
        <v>176</v>
      </c>
      <c r="F76" t="s">
        <v>309</v>
      </c>
      <c r="G76">
        <v>13.131520683627887</v>
      </c>
      <c r="H76">
        <v>577.24105651582829</v>
      </c>
      <c r="I76">
        <v>3.6655831739961773</v>
      </c>
      <c r="J76">
        <v>164</v>
      </c>
      <c r="K76">
        <v>3.4396922916597585</v>
      </c>
      <c r="L76">
        <v>0.93837518571699596</v>
      </c>
    </row>
    <row r="77" spans="1:12">
      <c r="A77">
        <v>2</v>
      </c>
      <c r="B77" t="s">
        <v>171</v>
      </c>
      <c r="C77">
        <v>2</v>
      </c>
      <c r="D77" t="s">
        <v>173</v>
      </c>
      <c r="E77" t="s">
        <v>177</v>
      </c>
      <c r="F77" t="s">
        <v>309</v>
      </c>
      <c r="G77">
        <v>15.56565028808183</v>
      </c>
      <c r="H77">
        <v>739.11067521201528</v>
      </c>
      <c r="I77">
        <v>3.5813671874999997</v>
      </c>
      <c r="J77">
        <v>164</v>
      </c>
      <c r="K77">
        <v>4.4118599080727643</v>
      </c>
      <c r="L77">
        <v>1.2318926480008592</v>
      </c>
    </row>
    <row r="78" spans="1:12">
      <c r="A78">
        <v>3</v>
      </c>
      <c r="B78" t="s">
        <v>171</v>
      </c>
      <c r="C78">
        <v>3</v>
      </c>
      <c r="D78" t="s">
        <v>173</v>
      </c>
      <c r="E78" t="s">
        <v>178</v>
      </c>
      <c r="F78" t="s">
        <v>309</v>
      </c>
      <c r="G78">
        <v>12.522988282514405</v>
      </c>
      <c r="H78">
        <v>580.89225092250922</v>
      </c>
      <c r="I78">
        <v>3.571130952380952</v>
      </c>
      <c r="J78">
        <v>164</v>
      </c>
      <c r="K78">
        <v>3.4656662356097243</v>
      </c>
      <c r="L78">
        <v>0.97046741825557759</v>
      </c>
    </row>
    <row r="79" spans="1:12">
      <c r="A79">
        <v>4</v>
      </c>
      <c r="B79" t="s">
        <v>171</v>
      </c>
      <c r="C79">
        <v>4</v>
      </c>
      <c r="D79" t="s">
        <v>173</v>
      </c>
      <c r="E79" t="s">
        <v>172</v>
      </c>
      <c r="F79" t="s">
        <v>309</v>
      </c>
      <c r="G79">
        <v>31.38749271703243</v>
      </c>
      <c r="H79">
        <v>550.46563086683489</v>
      </c>
      <c r="I79">
        <v>3.7568702290076335</v>
      </c>
      <c r="J79">
        <v>164</v>
      </c>
      <c r="K79">
        <v>3.1651105984744055</v>
      </c>
      <c r="L79">
        <v>0.84248600711195187</v>
      </c>
    </row>
    <row r="80" spans="1:12">
      <c r="A80">
        <v>5</v>
      </c>
      <c r="B80" t="s">
        <v>171</v>
      </c>
      <c r="C80">
        <v>1</v>
      </c>
      <c r="D80" t="s">
        <v>179</v>
      </c>
      <c r="E80" t="s">
        <v>176</v>
      </c>
      <c r="F80" t="s">
        <v>309</v>
      </c>
      <c r="G80">
        <v>8.8717938758334967</v>
      </c>
      <c r="H80">
        <v>195.08270861655987</v>
      </c>
      <c r="I80">
        <v>5.5546820809248558</v>
      </c>
      <c r="J80">
        <v>164</v>
      </c>
      <c r="K80">
        <v>1.1354324069556485</v>
      </c>
      <c r="L80">
        <v>0.20440997169843406</v>
      </c>
    </row>
    <row r="81" spans="1:12">
      <c r="A81">
        <v>6</v>
      </c>
      <c r="B81" t="s">
        <v>171</v>
      </c>
      <c r="C81">
        <v>2</v>
      </c>
      <c r="D81" t="s">
        <v>179</v>
      </c>
      <c r="E81" t="s">
        <v>177</v>
      </c>
      <c r="F81" t="s">
        <v>309</v>
      </c>
      <c r="G81">
        <v>11.266401242959798</v>
      </c>
      <c r="H81">
        <v>284.29028937657796</v>
      </c>
      <c r="I81">
        <v>4.6139525691699603</v>
      </c>
      <c r="J81">
        <v>164</v>
      </c>
      <c r="K81">
        <v>1.6647798056927938</v>
      </c>
      <c r="L81">
        <v>0.36081424347894497</v>
      </c>
    </row>
    <row r="82" spans="1:12">
      <c r="A82">
        <v>7</v>
      </c>
      <c r="B82" t="s">
        <v>171</v>
      </c>
      <c r="C82">
        <v>3</v>
      </c>
      <c r="D82" t="s">
        <v>179</v>
      </c>
      <c r="E82" t="s">
        <v>178</v>
      </c>
      <c r="F82" t="s">
        <v>309</v>
      </c>
      <c r="G82">
        <v>14.348585485854857</v>
      </c>
      <c r="H82">
        <v>206.64482423771608</v>
      </c>
      <c r="I82">
        <v>4.4621556886227536</v>
      </c>
      <c r="J82">
        <v>164</v>
      </c>
      <c r="K82">
        <v>1.1725380411698854</v>
      </c>
      <c r="L82">
        <v>0.26277389741454532</v>
      </c>
    </row>
    <row r="83" spans="1:12">
      <c r="A83">
        <v>8</v>
      </c>
      <c r="B83" t="s">
        <v>171</v>
      </c>
      <c r="C83">
        <v>4</v>
      </c>
      <c r="D83" t="s">
        <v>179</v>
      </c>
      <c r="E83" t="s">
        <v>172</v>
      </c>
      <c r="F83" t="s">
        <v>309</v>
      </c>
      <c r="G83">
        <v>21.042441898103188</v>
      </c>
      <c r="H83">
        <v>123.88441768628213</v>
      </c>
      <c r="I83">
        <v>5.5548902195608783</v>
      </c>
      <c r="J83">
        <v>164</v>
      </c>
      <c r="K83">
        <v>0.62708521822060326</v>
      </c>
      <c r="L83">
        <v>0.11288885890352937</v>
      </c>
    </row>
    <row r="84" spans="1:12">
      <c r="A84">
        <v>9</v>
      </c>
      <c r="B84" t="s">
        <v>171</v>
      </c>
      <c r="C84">
        <v>1</v>
      </c>
      <c r="D84" t="s">
        <v>180</v>
      </c>
      <c r="E84" t="s">
        <v>176</v>
      </c>
      <c r="F84" t="s">
        <v>309</v>
      </c>
      <c r="G84">
        <v>8.7027966595455428</v>
      </c>
      <c r="H84">
        <v>132.39671780928339</v>
      </c>
      <c r="I84">
        <v>14.665259938837924</v>
      </c>
      <c r="J84">
        <v>164</v>
      </c>
      <c r="K84">
        <v>0.75423122652279173</v>
      </c>
      <c r="L84">
        <v>0.18398079212328827</v>
      </c>
    </row>
    <row r="85" spans="1:12">
      <c r="A85">
        <v>10</v>
      </c>
      <c r="B85" t="s">
        <v>171</v>
      </c>
      <c r="C85">
        <v>2</v>
      </c>
      <c r="D85" t="s">
        <v>180</v>
      </c>
      <c r="E85" t="s">
        <v>177</v>
      </c>
      <c r="F85" t="s">
        <v>309</v>
      </c>
      <c r="G85">
        <v>14.348585485854857</v>
      </c>
      <c r="H85">
        <v>147.00864892859457</v>
      </c>
      <c r="I85">
        <v>15.428436578171091</v>
      </c>
      <c r="J85">
        <v>164</v>
      </c>
      <c r="K85">
        <v>0.808902825870364</v>
      </c>
      <c r="L85">
        <v>5.2429345110368432E-2</v>
      </c>
    </row>
    <row r="86" spans="1:12">
      <c r="A86">
        <v>11</v>
      </c>
      <c r="B86" t="s">
        <v>171</v>
      </c>
      <c r="C86">
        <v>3</v>
      </c>
      <c r="D86" t="s">
        <v>180</v>
      </c>
      <c r="E86" t="s">
        <v>178</v>
      </c>
      <c r="F86" t="s">
        <v>309</v>
      </c>
      <c r="G86">
        <v>17.675412701495436</v>
      </c>
      <c r="H86">
        <v>143.93293843464753</v>
      </c>
      <c r="I86">
        <v>15.356708333333334</v>
      </c>
      <c r="J86">
        <v>164</v>
      </c>
      <c r="K86">
        <v>0.76986296178751279</v>
      </c>
      <c r="L86">
        <v>5.0132029929646126E-2</v>
      </c>
    </row>
    <row r="87" spans="1:12">
      <c r="A87">
        <v>12</v>
      </c>
      <c r="B87" t="s">
        <v>171</v>
      </c>
      <c r="C87">
        <v>4</v>
      </c>
      <c r="D87" t="s">
        <v>180</v>
      </c>
      <c r="E87" t="s">
        <v>172</v>
      </c>
      <c r="F87" t="s">
        <v>309</v>
      </c>
      <c r="G87">
        <v>22.25950670033016</v>
      </c>
      <c r="H87">
        <v>127.53561209296306</v>
      </c>
      <c r="I87">
        <v>15.542185365853658</v>
      </c>
      <c r="J87">
        <v>164</v>
      </c>
      <c r="K87">
        <v>0.64192747190629817</v>
      </c>
      <c r="L87">
        <v>4.1302265852305398E-2</v>
      </c>
    </row>
    <row r="88" spans="1:12">
      <c r="A88">
        <v>13</v>
      </c>
      <c r="B88" t="s">
        <v>174</v>
      </c>
      <c r="C88">
        <v>1</v>
      </c>
      <c r="D88" t="s">
        <v>173</v>
      </c>
      <c r="E88" t="s">
        <v>178</v>
      </c>
      <c r="F88" t="s">
        <v>309</v>
      </c>
      <c r="G88">
        <v>11.907302388813362</v>
      </c>
      <c r="H88">
        <v>45.234161973198674</v>
      </c>
      <c r="I88">
        <v>3.5897590361445779</v>
      </c>
      <c r="J88">
        <v>164</v>
      </c>
      <c r="K88">
        <v>0.20321255844137384</v>
      </c>
      <c r="L88">
        <v>5.6608969124463941E-2</v>
      </c>
    </row>
    <row r="89" spans="1:12">
      <c r="A89">
        <v>14</v>
      </c>
      <c r="B89" t="s">
        <v>174</v>
      </c>
      <c r="C89">
        <v>2</v>
      </c>
      <c r="D89" t="s">
        <v>173</v>
      </c>
      <c r="E89" t="s">
        <v>172</v>
      </c>
      <c r="F89" t="s">
        <v>309</v>
      </c>
      <c r="G89">
        <v>12.522988282514405</v>
      </c>
      <c r="H89">
        <v>661.82706027060271</v>
      </c>
      <c r="I89">
        <v>3.9419729206963243</v>
      </c>
      <c r="J89">
        <v>164</v>
      </c>
      <c r="K89">
        <v>3.9591711706590749</v>
      </c>
      <c r="L89">
        <v>1.0043628534007567</v>
      </c>
    </row>
    <row r="90" spans="1:12">
      <c r="A90">
        <v>15</v>
      </c>
      <c r="B90" t="s">
        <v>174</v>
      </c>
      <c r="C90">
        <v>3</v>
      </c>
      <c r="D90" t="s">
        <v>173</v>
      </c>
      <c r="E90" t="s">
        <v>176</v>
      </c>
      <c r="F90" t="s">
        <v>309</v>
      </c>
      <c r="G90">
        <v>12.548203534666927</v>
      </c>
      <c r="H90">
        <v>590.64103709458141</v>
      </c>
      <c r="I90">
        <v>4.0042125984251964</v>
      </c>
      <c r="J90">
        <v>164</v>
      </c>
      <c r="K90">
        <v>3.5249563021946</v>
      </c>
      <c r="L90">
        <v>0.880311975338402</v>
      </c>
    </row>
    <row r="91" spans="1:12">
      <c r="A91">
        <v>16</v>
      </c>
      <c r="B91" t="s">
        <v>174</v>
      </c>
      <c r="C91">
        <v>4</v>
      </c>
      <c r="D91" t="s">
        <v>173</v>
      </c>
      <c r="E91" t="s">
        <v>177</v>
      </c>
      <c r="F91" t="s">
        <v>309</v>
      </c>
      <c r="G91">
        <v>13.189104680520488</v>
      </c>
      <c r="H91">
        <v>726.51208001553698</v>
      </c>
      <c r="I91">
        <v>3.7106813627254516</v>
      </c>
      <c r="J91">
        <v>164</v>
      </c>
      <c r="K91">
        <v>4.3495303374086376</v>
      </c>
      <c r="L91">
        <v>1.1721648700695657</v>
      </c>
    </row>
    <row r="92" spans="1:12">
      <c r="A92">
        <v>17</v>
      </c>
      <c r="B92" t="s">
        <v>174</v>
      </c>
      <c r="C92">
        <v>1</v>
      </c>
      <c r="D92" t="s">
        <v>179</v>
      </c>
      <c r="E92" t="s">
        <v>178</v>
      </c>
      <c r="F92" t="s">
        <v>309</v>
      </c>
      <c r="G92">
        <v>10.088858678060465</v>
      </c>
      <c r="H92">
        <v>209.6874862432835</v>
      </c>
      <c r="I92">
        <v>4.574647887323942</v>
      </c>
      <c r="J92">
        <v>164</v>
      </c>
      <c r="K92">
        <v>1.2170648022269697</v>
      </c>
      <c r="L92">
        <v>0.2660455694523241</v>
      </c>
    </row>
    <row r="93" spans="1:12">
      <c r="A93">
        <v>18</v>
      </c>
      <c r="B93" t="s">
        <v>174</v>
      </c>
      <c r="C93">
        <v>2</v>
      </c>
      <c r="D93" t="s">
        <v>179</v>
      </c>
      <c r="E93" t="s">
        <v>172</v>
      </c>
      <c r="F93" t="s">
        <v>309</v>
      </c>
      <c r="G93">
        <v>17.675412701495436</v>
      </c>
      <c r="H93">
        <v>270.19046416779958</v>
      </c>
      <c r="I93">
        <v>4.5313911290322579</v>
      </c>
      <c r="J93">
        <v>164</v>
      </c>
      <c r="K93">
        <v>1.5397259235750251</v>
      </c>
      <c r="L93">
        <v>0.33979100009931279</v>
      </c>
    </row>
    <row r="94" spans="1:12">
      <c r="A94">
        <v>19</v>
      </c>
      <c r="B94" t="s">
        <v>174</v>
      </c>
      <c r="C94">
        <v>3</v>
      </c>
      <c r="D94" t="s">
        <v>179</v>
      </c>
      <c r="E94" t="s">
        <v>176</v>
      </c>
      <c r="F94" t="s">
        <v>309</v>
      </c>
      <c r="G94">
        <v>25.302168705897586</v>
      </c>
      <c r="H94">
        <v>327.74277205929957</v>
      </c>
      <c r="I94">
        <v>4.826956521739131</v>
      </c>
      <c r="J94">
        <v>164</v>
      </c>
      <c r="K94">
        <v>1.8441500204475729</v>
      </c>
      <c r="L94">
        <v>0.3820523371491098</v>
      </c>
    </row>
    <row r="95" spans="1:12">
      <c r="A95">
        <v>20</v>
      </c>
      <c r="B95" t="s">
        <v>174</v>
      </c>
      <c r="C95">
        <v>4</v>
      </c>
      <c r="D95" t="s">
        <v>179</v>
      </c>
      <c r="E95" t="s">
        <v>177</v>
      </c>
      <c r="F95" t="s">
        <v>309</v>
      </c>
      <c r="G95">
        <v>34.338842493688098</v>
      </c>
      <c r="H95">
        <v>252.88613322975337</v>
      </c>
      <c r="I95">
        <v>4.9571014492753624</v>
      </c>
      <c r="J95">
        <v>164</v>
      </c>
      <c r="K95">
        <v>1.3326054313174711</v>
      </c>
      <c r="L95">
        <v>0.26882754871040082</v>
      </c>
    </row>
    <row r="96" spans="1:12">
      <c r="A96">
        <v>21</v>
      </c>
      <c r="B96" t="s">
        <v>174</v>
      </c>
      <c r="C96">
        <v>1</v>
      </c>
      <c r="D96" t="s">
        <v>180</v>
      </c>
      <c r="E96" t="s">
        <v>178</v>
      </c>
      <c r="F96" t="s">
        <v>309</v>
      </c>
      <c r="G96">
        <v>19.598116139056128</v>
      </c>
      <c r="H96">
        <v>142.65113614294037</v>
      </c>
      <c r="I96">
        <v>14.821915103652518</v>
      </c>
      <c r="J96">
        <v>164</v>
      </c>
      <c r="K96">
        <v>0.75032329270661124</v>
      </c>
      <c r="L96">
        <v>5.0622560408655384E-2</v>
      </c>
    </row>
    <row r="97" spans="1:12">
      <c r="A97">
        <v>22</v>
      </c>
      <c r="B97" t="s">
        <v>174</v>
      </c>
      <c r="C97">
        <v>2</v>
      </c>
      <c r="D97" t="s">
        <v>180</v>
      </c>
      <c r="E97" t="s">
        <v>172</v>
      </c>
      <c r="F97" t="s">
        <v>309</v>
      </c>
      <c r="G97">
        <v>14.957117886968343</v>
      </c>
      <c r="H97">
        <v>134.83800090632488</v>
      </c>
      <c r="I97">
        <v>14.890528414755734</v>
      </c>
      <c r="J97">
        <v>164</v>
      </c>
      <c r="K97">
        <v>0.73098099402046668</v>
      </c>
      <c r="L97">
        <v>4.9090332704116987E-2</v>
      </c>
    </row>
    <row r="98" spans="1:12">
      <c r="A98">
        <v>23</v>
      </c>
      <c r="B98" t="s">
        <v>174</v>
      </c>
      <c r="C98">
        <v>3</v>
      </c>
      <c r="D98" t="s">
        <v>180</v>
      </c>
      <c r="E98" t="s">
        <v>176</v>
      </c>
      <c r="F98" t="s">
        <v>309</v>
      </c>
      <c r="G98">
        <v>15.752709263934744</v>
      </c>
      <c r="H98">
        <v>116.37418916294428</v>
      </c>
      <c r="I98">
        <v>15.654601769911503</v>
      </c>
      <c r="J98">
        <v>164</v>
      </c>
      <c r="K98">
        <v>0.61354560914030198</v>
      </c>
      <c r="L98">
        <v>3.9192667955281396E-2</v>
      </c>
    </row>
    <row r="99" spans="1:12">
      <c r="A99">
        <v>24</v>
      </c>
      <c r="B99" t="s">
        <v>174</v>
      </c>
      <c r="C99">
        <v>4</v>
      </c>
      <c r="D99" t="s">
        <v>180</v>
      </c>
      <c r="E99" t="s">
        <v>177</v>
      </c>
      <c r="F99" t="s">
        <v>309</v>
      </c>
      <c r="G99">
        <v>19.216844694762738</v>
      </c>
      <c r="H99">
        <v>107.45404285621804</v>
      </c>
      <c r="I99">
        <v>15.483786692759296</v>
      </c>
      <c r="J99">
        <v>164</v>
      </c>
      <c r="K99">
        <v>0.53803169610643475</v>
      </c>
      <c r="L99">
        <v>3.4748069498918843E-2</v>
      </c>
    </row>
    <row r="100" spans="1:12">
      <c r="A100">
        <v>25</v>
      </c>
      <c r="B100" t="s">
        <v>175</v>
      </c>
      <c r="C100">
        <v>1</v>
      </c>
      <c r="D100" t="s">
        <v>173</v>
      </c>
      <c r="E100" t="s">
        <v>172</v>
      </c>
      <c r="F100" t="s">
        <v>309</v>
      </c>
      <c r="G100">
        <v>22.802621868323946</v>
      </c>
      <c r="H100">
        <v>814.31553699747519</v>
      </c>
      <c r="I100">
        <v>3.3306976744186043</v>
      </c>
      <c r="J100">
        <v>164</v>
      </c>
      <c r="K100">
        <v>4.826298262982629</v>
      </c>
      <c r="L100">
        <v>1.4490352276794656</v>
      </c>
    </row>
    <row r="101" spans="1:12">
      <c r="A101">
        <v>26</v>
      </c>
      <c r="B101" t="s">
        <v>175</v>
      </c>
      <c r="C101">
        <v>2</v>
      </c>
      <c r="D101" t="s">
        <v>173</v>
      </c>
      <c r="E101" t="s">
        <v>178</v>
      </c>
      <c r="F101" t="s">
        <v>309</v>
      </c>
      <c r="G101">
        <v>22.802621868323946</v>
      </c>
      <c r="H101">
        <v>566.28679355214604</v>
      </c>
      <c r="I101">
        <v>3.3765748031496061</v>
      </c>
      <c r="J101">
        <v>164</v>
      </c>
      <c r="K101">
        <v>3.3139278761208661</v>
      </c>
      <c r="L101">
        <v>0.98144660471602641</v>
      </c>
    </row>
    <row r="102" spans="1:12">
      <c r="A102">
        <v>27</v>
      </c>
      <c r="B102" t="s">
        <v>175</v>
      </c>
      <c r="C102">
        <v>3</v>
      </c>
      <c r="D102" t="s">
        <v>173</v>
      </c>
      <c r="E102" t="s">
        <v>177</v>
      </c>
      <c r="F102" t="s">
        <v>309</v>
      </c>
      <c r="G102">
        <v>27.127765909238036</v>
      </c>
      <c r="H102">
        <v>521.8646080145013</v>
      </c>
      <c r="I102">
        <v>3.88992</v>
      </c>
      <c r="J102">
        <v>164</v>
      </c>
      <c r="K102">
        <v>3.0166880616174589</v>
      </c>
      <c r="L102">
        <v>0.7755141652315366</v>
      </c>
    </row>
    <row r="103" spans="1:12">
      <c r="A103">
        <v>28</v>
      </c>
      <c r="B103" t="s">
        <v>175</v>
      </c>
      <c r="C103">
        <v>4</v>
      </c>
      <c r="D103" t="s">
        <v>173</v>
      </c>
      <c r="E103" t="s">
        <v>176</v>
      </c>
      <c r="F103" t="s">
        <v>309</v>
      </c>
      <c r="G103">
        <v>29.852534472713145</v>
      </c>
      <c r="H103">
        <v>638.70862303359866</v>
      </c>
      <c r="I103">
        <v>3.9531311154598825</v>
      </c>
      <c r="J103">
        <v>164</v>
      </c>
      <c r="K103">
        <v>3.7125371253712531</v>
      </c>
      <c r="L103">
        <v>0.93913837333962547</v>
      </c>
    </row>
    <row r="104" spans="1:12">
      <c r="A104">
        <v>29</v>
      </c>
      <c r="B104" t="s">
        <v>175</v>
      </c>
      <c r="C104">
        <v>1</v>
      </c>
      <c r="D104" t="s">
        <v>179</v>
      </c>
      <c r="E104" t="s">
        <v>172</v>
      </c>
      <c r="F104" t="s">
        <v>309</v>
      </c>
      <c r="G104">
        <v>13.131520683627887</v>
      </c>
      <c r="H104">
        <v>294.88202239917138</v>
      </c>
      <c r="I104">
        <v>4.4809411764705889</v>
      </c>
      <c r="J104">
        <v>164</v>
      </c>
      <c r="K104">
        <v>1.7179908641191675</v>
      </c>
      <c r="L104">
        <v>0.38339955747250898</v>
      </c>
    </row>
    <row r="105" spans="1:12">
      <c r="A105">
        <v>30</v>
      </c>
      <c r="B105" t="s">
        <v>175</v>
      </c>
      <c r="C105">
        <v>2</v>
      </c>
      <c r="D105" t="s">
        <v>179</v>
      </c>
      <c r="E105" t="s">
        <v>178</v>
      </c>
      <c r="F105" t="s">
        <v>309</v>
      </c>
      <c r="G105">
        <v>15.56565028808183</v>
      </c>
      <c r="H105">
        <v>240.11410629895772</v>
      </c>
      <c r="I105">
        <v>4.9076247504990009</v>
      </c>
      <c r="J105">
        <v>164</v>
      </c>
      <c r="K105">
        <v>1.3691979025053409</v>
      </c>
      <c r="L105">
        <v>0.27899400873429098</v>
      </c>
    </row>
    <row r="106" spans="1:12">
      <c r="A106">
        <v>31</v>
      </c>
      <c r="B106" t="s">
        <v>175</v>
      </c>
      <c r="C106">
        <v>3</v>
      </c>
      <c r="D106" t="s">
        <v>179</v>
      </c>
      <c r="E106" t="s">
        <v>177</v>
      </c>
      <c r="F106" t="s">
        <v>309</v>
      </c>
      <c r="G106">
        <v>25.910701107011072</v>
      </c>
      <c r="H106">
        <v>244.3738331067521</v>
      </c>
      <c r="I106">
        <v>4.6252766798418978</v>
      </c>
      <c r="J106">
        <v>164</v>
      </c>
      <c r="K106">
        <v>1.3320922682911038</v>
      </c>
      <c r="L106">
        <v>0.28800272080947981</v>
      </c>
    </row>
    <row r="107" spans="1:12">
      <c r="A107">
        <v>32</v>
      </c>
      <c r="B107" t="s">
        <v>175</v>
      </c>
      <c r="C107">
        <v>4</v>
      </c>
      <c r="D107" t="s">
        <v>179</v>
      </c>
      <c r="E107" t="s">
        <v>176</v>
      </c>
      <c r="F107" t="s">
        <v>309</v>
      </c>
      <c r="G107">
        <v>21.650974299216678</v>
      </c>
      <c r="H107">
        <v>309.48680002589498</v>
      </c>
      <c r="I107">
        <v>4.6025393700787403</v>
      </c>
      <c r="J107">
        <v>164</v>
      </c>
      <c r="K107">
        <v>1.7550964983334043</v>
      </c>
      <c r="L107">
        <v>0.38133220755119324</v>
      </c>
    </row>
    <row r="108" spans="1:12">
      <c r="A108">
        <v>33</v>
      </c>
      <c r="B108" t="s">
        <v>175</v>
      </c>
      <c r="C108">
        <v>1</v>
      </c>
      <c r="D108" t="s">
        <v>180</v>
      </c>
      <c r="E108" t="s">
        <v>172</v>
      </c>
      <c r="F108" t="s">
        <v>309</v>
      </c>
      <c r="G108">
        <v>13.830005826374052</v>
      </c>
      <c r="H108">
        <v>144.57383958050107</v>
      </c>
      <c r="I108">
        <v>15.22</v>
      </c>
      <c r="J108">
        <v>164</v>
      </c>
      <c r="K108">
        <v>0.79721849850077453</v>
      </c>
      <c r="L108">
        <v>5.2379664816082423E-2</v>
      </c>
    </row>
    <row r="109" spans="1:12">
      <c r="A109">
        <v>34</v>
      </c>
      <c r="B109" t="s">
        <v>175</v>
      </c>
      <c r="C109">
        <v>2</v>
      </c>
      <c r="D109" t="s">
        <v>180</v>
      </c>
      <c r="E109" t="s">
        <v>178</v>
      </c>
      <c r="F109" t="s">
        <v>309</v>
      </c>
      <c r="G109">
        <v>18.957214993202559</v>
      </c>
      <c r="H109">
        <v>159.31456593513306</v>
      </c>
      <c r="I109">
        <v>15.292522432701897</v>
      </c>
      <c r="J109">
        <v>164</v>
      </c>
      <c r="K109">
        <v>0.85583750574347861</v>
      </c>
      <c r="L109">
        <v>5.596444337484411E-2</v>
      </c>
    </row>
    <row r="110" spans="1:12">
      <c r="A110">
        <v>35</v>
      </c>
      <c r="B110" t="s">
        <v>175</v>
      </c>
      <c r="C110">
        <v>3</v>
      </c>
      <c r="D110" t="s">
        <v>180</v>
      </c>
      <c r="E110" t="s">
        <v>177</v>
      </c>
      <c r="F110" t="s">
        <v>309</v>
      </c>
      <c r="G110">
        <v>16.174182689195312</v>
      </c>
      <c r="H110">
        <v>120.8417556807147</v>
      </c>
      <c r="I110">
        <v>15.894602551521098</v>
      </c>
      <c r="J110">
        <v>164</v>
      </c>
      <c r="K110">
        <v>0.63821690848487433</v>
      </c>
      <c r="L110">
        <v>2.6822029882378851E-2</v>
      </c>
    </row>
    <row r="111" spans="1:12">
      <c r="A111">
        <v>36</v>
      </c>
      <c r="B111" t="s">
        <v>175</v>
      </c>
      <c r="C111">
        <v>4</v>
      </c>
      <c r="D111" t="s">
        <v>180</v>
      </c>
      <c r="E111" t="s">
        <v>176</v>
      </c>
      <c r="F111" t="s">
        <v>309</v>
      </c>
      <c r="G111">
        <v>15.11180811808118</v>
      </c>
      <c r="H111">
        <v>150.34194989318314</v>
      </c>
      <c r="I111">
        <v>16.88736585365854</v>
      </c>
      <c r="J111">
        <v>164</v>
      </c>
      <c r="K111">
        <v>0.82457403521403638</v>
      </c>
      <c r="L111">
        <v>4.8827865894514134E-2</v>
      </c>
    </row>
    <row r="112" spans="1:12">
      <c r="A112">
        <v>1</v>
      </c>
      <c r="B112" t="s">
        <v>171</v>
      </c>
      <c r="C112">
        <v>1</v>
      </c>
      <c r="D112" t="s">
        <v>173</v>
      </c>
      <c r="E112" t="s">
        <v>176</v>
      </c>
      <c r="F112" t="s">
        <v>310</v>
      </c>
      <c r="G112">
        <v>577.24105651582829</v>
      </c>
      <c r="H112">
        <v>945.49621157969978</v>
      </c>
      <c r="I112">
        <v>3.6655831739961773</v>
      </c>
      <c r="J112">
        <v>96</v>
      </c>
      <c r="K112">
        <v>3.8359911985819948</v>
      </c>
      <c r="L112">
        <v>1.0464886531001942</v>
      </c>
    </row>
    <row r="113" spans="1:12">
      <c r="A113">
        <v>2</v>
      </c>
      <c r="B113" t="s">
        <v>171</v>
      </c>
      <c r="C113">
        <v>2</v>
      </c>
      <c r="D113" t="s">
        <v>173</v>
      </c>
      <c r="E113" t="s">
        <v>177</v>
      </c>
      <c r="F113" t="s">
        <v>310</v>
      </c>
      <c r="G113">
        <v>739.11067521201528</v>
      </c>
      <c r="H113">
        <v>1227.6977841315224</v>
      </c>
      <c r="I113">
        <v>3.5813671874999997</v>
      </c>
      <c r="J113">
        <v>96</v>
      </c>
      <c r="K113">
        <v>5.0894490512448662</v>
      </c>
      <c r="L113">
        <v>1.4210911042599892</v>
      </c>
    </row>
    <row r="114" spans="1:12">
      <c r="A114">
        <v>3</v>
      </c>
      <c r="B114" t="s">
        <v>171</v>
      </c>
      <c r="C114">
        <v>3</v>
      </c>
      <c r="D114" t="s">
        <v>173</v>
      </c>
      <c r="E114" t="s">
        <v>178</v>
      </c>
      <c r="F114" t="s">
        <v>310</v>
      </c>
      <c r="G114">
        <v>580.89225092250922</v>
      </c>
      <c r="H114">
        <v>948.85575411007858</v>
      </c>
      <c r="I114">
        <v>3.571130952380952</v>
      </c>
      <c r="J114">
        <v>96</v>
      </c>
      <c r="K114">
        <v>3.8329531582038476</v>
      </c>
      <c r="L114">
        <v>1.0733163273243544</v>
      </c>
    </row>
    <row r="115" spans="1:12">
      <c r="A115">
        <v>4</v>
      </c>
      <c r="B115" t="s">
        <v>171</v>
      </c>
      <c r="C115">
        <v>4</v>
      </c>
      <c r="D115" t="s">
        <v>173</v>
      </c>
      <c r="E115" t="s">
        <v>172</v>
      </c>
      <c r="F115" t="s">
        <v>310</v>
      </c>
      <c r="G115">
        <v>550.46563086683489</v>
      </c>
      <c r="H115">
        <v>635.57841315225164</v>
      </c>
      <c r="I115">
        <v>3.7568702290076335</v>
      </c>
      <c r="J115">
        <v>96</v>
      </c>
      <c r="K115">
        <v>0.88659148213975791</v>
      </c>
      <c r="L115">
        <v>0.23599204340202842</v>
      </c>
    </row>
    <row r="116" spans="1:12">
      <c r="A116">
        <v>5</v>
      </c>
      <c r="B116" t="s">
        <v>171</v>
      </c>
      <c r="C116">
        <v>1</v>
      </c>
      <c r="D116" t="s">
        <v>179</v>
      </c>
      <c r="E116" t="s">
        <v>176</v>
      </c>
      <c r="F116" t="s">
        <v>310</v>
      </c>
      <c r="G116">
        <v>195.08270861655987</v>
      </c>
      <c r="H116">
        <v>304.66347390993565</v>
      </c>
      <c r="I116">
        <v>5.5546820809248558</v>
      </c>
      <c r="J116">
        <v>96</v>
      </c>
      <c r="K116">
        <v>1.141466305139331</v>
      </c>
      <c r="L116">
        <v>0.20549624416115578</v>
      </c>
    </row>
    <row r="117" spans="1:12">
      <c r="A117">
        <v>6</v>
      </c>
      <c r="B117" t="s">
        <v>171</v>
      </c>
      <c r="C117">
        <v>2</v>
      </c>
      <c r="D117" t="s">
        <v>179</v>
      </c>
      <c r="E117" t="s">
        <v>177</v>
      </c>
      <c r="F117" t="s">
        <v>310</v>
      </c>
      <c r="G117">
        <v>284.29028937657796</v>
      </c>
      <c r="H117">
        <v>442.05375268048613</v>
      </c>
      <c r="I117">
        <v>4.6139525691699603</v>
      </c>
      <c r="J117">
        <v>96</v>
      </c>
      <c r="K117">
        <v>1.6433694094157101</v>
      </c>
      <c r="L117">
        <v>0.35617388449039661</v>
      </c>
    </row>
    <row r="118" spans="1:12">
      <c r="A118">
        <v>7</v>
      </c>
      <c r="B118" t="s">
        <v>171</v>
      </c>
      <c r="C118">
        <v>3</v>
      </c>
      <c r="D118" t="s">
        <v>179</v>
      </c>
      <c r="E118" t="s">
        <v>178</v>
      </c>
      <c r="F118" t="s">
        <v>310</v>
      </c>
      <c r="G118">
        <v>206.64482423771608</v>
      </c>
      <c r="H118">
        <v>329.86004288777696</v>
      </c>
      <c r="I118">
        <v>4.4621556886227536</v>
      </c>
      <c r="J118">
        <v>96</v>
      </c>
      <c r="K118">
        <v>1.2834918609381341</v>
      </c>
      <c r="L118">
        <v>0.28763941702228779</v>
      </c>
    </row>
    <row r="119" spans="1:12">
      <c r="A119">
        <v>8</v>
      </c>
      <c r="B119" t="s">
        <v>171</v>
      </c>
      <c r="C119">
        <v>4</v>
      </c>
      <c r="D119" t="s">
        <v>179</v>
      </c>
      <c r="E119" t="s">
        <v>172</v>
      </c>
      <c r="F119" t="s">
        <v>310</v>
      </c>
      <c r="G119">
        <v>123.88441768628213</v>
      </c>
      <c r="H119">
        <v>162.72280200142961</v>
      </c>
      <c r="I119">
        <v>5.5548902195608783</v>
      </c>
      <c r="J119">
        <v>96</v>
      </c>
      <c r="K119">
        <v>0.40456650328278626</v>
      </c>
      <c r="L119">
        <v>7.2830692829563753E-2</v>
      </c>
    </row>
    <row r="120" spans="1:12">
      <c r="A120">
        <v>9</v>
      </c>
      <c r="B120" t="s">
        <v>171</v>
      </c>
      <c r="C120">
        <v>1</v>
      </c>
      <c r="D120" t="s">
        <v>180</v>
      </c>
      <c r="E120" t="s">
        <v>176</v>
      </c>
      <c r="F120" t="s">
        <v>310</v>
      </c>
      <c r="G120">
        <v>132.39671780928339</v>
      </c>
      <c r="H120">
        <v>205.8761258041458</v>
      </c>
      <c r="I120">
        <v>14.665259938837924</v>
      </c>
      <c r="J120">
        <v>96</v>
      </c>
      <c r="K120">
        <v>0.76541049994648347</v>
      </c>
      <c r="L120">
        <v>0.18670776961709465</v>
      </c>
    </row>
    <row r="121" spans="1:12">
      <c r="A121">
        <v>10</v>
      </c>
      <c r="B121" t="s">
        <v>171</v>
      </c>
      <c r="C121">
        <v>2</v>
      </c>
      <c r="D121" t="s">
        <v>180</v>
      </c>
      <c r="E121" t="s">
        <v>177</v>
      </c>
      <c r="F121" t="s">
        <v>310</v>
      </c>
      <c r="G121">
        <v>147.00864892859457</v>
      </c>
      <c r="H121">
        <v>221.51479628305935</v>
      </c>
      <c r="I121">
        <v>15.428436578171091</v>
      </c>
      <c r="J121">
        <v>96</v>
      </c>
      <c r="K121">
        <v>0.77610570160900816</v>
      </c>
      <c r="L121">
        <v>5.0303586995138615E-2</v>
      </c>
    </row>
    <row r="122" spans="1:12">
      <c r="A122">
        <v>11</v>
      </c>
      <c r="B122" t="s">
        <v>171</v>
      </c>
      <c r="C122">
        <v>3</v>
      </c>
      <c r="D122" t="s">
        <v>180</v>
      </c>
      <c r="E122" t="s">
        <v>178</v>
      </c>
      <c r="F122" t="s">
        <v>310</v>
      </c>
      <c r="G122">
        <v>143.93293843464753</v>
      </c>
      <c r="H122">
        <v>217.37541100786274</v>
      </c>
      <c r="I122">
        <v>15.356708333333334</v>
      </c>
      <c r="J122">
        <v>96</v>
      </c>
      <c r="K122">
        <v>0.76502575597099176</v>
      </c>
      <c r="L122">
        <v>4.9817040173278787E-2</v>
      </c>
    </row>
    <row r="123" spans="1:12">
      <c r="A123">
        <v>12</v>
      </c>
      <c r="B123" t="s">
        <v>171</v>
      </c>
      <c r="C123">
        <v>4</v>
      </c>
      <c r="D123" t="s">
        <v>180</v>
      </c>
      <c r="E123" t="s">
        <v>172</v>
      </c>
      <c r="F123" t="s">
        <v>310</v>
      </c>
      <c r="G123">
        <v>127.53561209296306</v>
      </c>
      <c r="H123">
        <v>203.87719799857041</v>
      </c>
      <c r="I123">
        <v>15.542185365853658</v>
      </c>
      <c r="J123">
        <v>96</v>
      </c>
      <c r="K123">
        <v>0.79522485318340985</v>
      </c>
      <c r="L123">
        <v>5.1165575140451426E-2</v>
      </c>
    </row>
    <row r="124" spans="1:12">
      <c r="A124">
        <v>13</v>
      </c>
      <c r="B124" t="s">
        <v>174</v>
      </c>
      <c r="C124">
        <v>1</v>
      </c>
      <c r="D124" t="s">
        <v>173</v>
      </c>
      <c r="E124" t="s">
        <v>178</v>
      </c>
      <c r="F124" t="s">
        <v>310</v>
      </c>
      <c r="G124">
        <v>45.234161973198674</v>
      </c>
      <c r="H124">
        <v>172.26283059328091</v>
      </c>
      <c r="I124">
        <v>3.5897590361445779</v>
      </c>
      <c r="J124">
        <v>96</v>
      </c>
      <c r="K124">
        <v>1.3232152981258567</v>
      </c>
      <c r="L124">
        <v>0.36860838981186816</v>
      </c>
    </row>
    <row r="125" spans="1:12">
      <c r="A125">
        <v>14</v>
      </c>
      <c r="B125" t="s">
        <v>174</v>
      </c>
      <c r="C125">
        <v>2</v>
      </c>
      <c r="D125" t="s">
        <v>173</v>
      </c>
      <c r="E125" t="s">
        <v>172</v>
      </c>
      <c r="F125" t="s">
        <v>310</v>
      </c>
      <c r="G125">
        <v>661.82706027060271</v>
      </c>
      <c r="H125">
        <v>1079.0380271622589</v>
      </c>
      <c r="I125">
        <v>3.9419729206963243</v>
      </c>
      <c r="J125">
        <v>96</v>
      </c>
      <c r="K125">
        <v>4.3459475717880851</v>
      </c>
      <c r="L125">
        <v>1.1024803212043377</v>
      </c>
    </row>
    <row r="126" spans="1:12">
      <c r="A126">
        <v>15</v>
      </c>
      <c r="B126" t="s">
        <v>174</v>
      </c>
      <c r="C126">
        <v>3</v>
      </c>
      <c r="D126" t="s">
        <v>173</v>
      </c>
      <c r="E126" t="s">
        <v>176</v>
      </c>
      <c r="F126" t="s">
        <v>310</v>
      </c>
      <c r="G126">
        <v>590.64103709458141</v>
      </c>
      <c r="H126">
        <v>978.09735525375265</v>
      </c>
      <c r="I126">
        <v>4.0042125984251964</v>
      </c>
      <c r="J126">
        <v>96</v>
      </c>
      <c r="K126">
        <v>4.0360033141580338</v>
      </c>
      <c r="L126">
        <v>1.0079393176439584</v>
      </c>
    </row>
    <row r="127" spans="1:12">
      <c r="A127">
        <v>16</v>
      </c>
      <c r="B127" t="s">
        <v>174</v>
      </c>
      <c r="C127">
        <v>4</v>
      </c>
      <c r="D127" t="s">
        <v>173</v>
      </c>
      <c r="E127" t="s">
        <v>177</v>
      </c>
      <c r="F127" t="s">
        <v>310</v>
      </c>
      <c r="G127">
        <v>726.51208001553698</v>
      </c>
      <c r="H127">
        <v>1201.0065761258043</v>
      </c>
      <c r="I127">
        <v>3.7106813627254516</v>
      </c>
      <c r="J127">
        <v>96</v>
      </c>
      <c r="K127">
        <v>4.9426510011486178</v>
      </c>
      <c r="L127">
        <v>1.3320063131258189</v>
      </c>
    </row>
    <row r="128" spans="1:12">
      <c r="A128">
        <v>17</v>
      </c>
      <c r="B128" t="s">
        <v>174</v>
      </c>
      <c r="C128">
        <v>1</v>
      </c>
      <c r="D128" t="s">
        <v>179</v>
      </c>
      <c r="E128" t="s">
        <v>178</v>
      </c>
      <c r="F128" t="s">
        <v>310</v>
      </c>
      <c r="G128">
        <v>209.6874862432835</v>
      </c>
      <c r="H128">
        <v>331.53981415296641</v>
      </c>
      <c r="I128">
        <v>4.574647887323942</v>
      </c>
      <c r="J128">
        <v>96</v>
      </c>
      <c r="K128">
        <v>1.2692950823925304</v>
      </c>
      <c r="L128">
        <v>0.27746290286289932</v>
      </c>
    </row>
    <row r="129" spans="1:12">
      <c r="A129">
        <v>18</v>
      </c>
      <c r="B129" t="s">
        <v>174</v>
      </c>
      <c r="C129">
        <v>2</v>
      </c>
      <c r="D129" t="s">
        <v>179</v>
      </c>
      <c r="E129" t="s">
        <v>172</v>
      </c>
      <c r="F129" t="s">
        <v>310</v>
      </c>
      <c r="G129">
        <v>270.19046416779958</v>
      </c>
      <c r="H129">
        <v>438.51551107934239</v>
      </c>
      <c r="I129">
        <v>4.5313911290322579</v>
      </c>
      <c r="J129">
        <v>96</v>
      </c>
      <c r="K129">
        <v>1.753385905328571</v>
      </c>
      <c r="L129">
        <v>0.38694207924245794</v>
      </c>
    </row>
    <row r="130" spans="1:12">
      <c r="A130">
        <v>19</v>
      </c>
      <c r="B130" t="s">
        <v>174</v>
      </c>
      <c r="C130">
        <v>3</v>
      </c>
      <c r="D130" t="s">
        <v>179</v>
      </c>
      <c r="E130" t="s">
        <v>176</v>
      </c>
      <c r="F130" t="s">
        <v>310</v>
      </c>
      <c r="G130">
        <v>327.74277205929957</v>
      </c>
      <c r="H130">
        <v>523.87362401715507</v>
      </c>
      <c r="I130">
        <v>4.826956521739131</v>
      </c>
      <c r="J130">
        <v>96</v>
      </c>
      <c r="K130">
        <v>2.0430297078943283</v>
      </c>
      <c r="L130">
        <v>0.42325421799288004</v>
      </c>
    </row>
    <row r="131" spans="1:12">
      <c r="A131">
        <v>20</v>
      </c>
      <c r="B131" t="s">
        <v>174</v>
      </c>
      <c r="C131">
        <v>4</v>
      </c>
      <c r="D131" t="s">
        <v>179</v>
      </c>
      <c r="E131" t="s">
        <v>177</v>
      </c>
      <c r="F131" t="s">
        <v>310</v>
      </c>
      <c r="G131">
        <v>252.88613322975337</v>
      </c>
      <c r="H131">
        <v>401.36397426733379</v>
      </c>
      <c r="I131">
        <v>4.9571014492753624</v>
      </c>
      <c r="J131">
        <v>96</v>
      </c>
      <c r="K131">
        <v>1.5466441774747961</v>
      </c>
      <c r="L131">
        <v>0.31200575443153117</v>
      </c>
    </row>
    <row r="132" spans="1:12">
      <c r="A132">
        <v>21</v>
      </c>
      <c r="B132" t="s">
        <v>174</v>
      </c>
      <c r="C132">
        <v>1</v>
      </c>
      <c r="D132" t="s">
        <v>180</v>
      </c>
      <c r="E132" t="s">
        <v>178</v>
      </c>
      <c r="F132" t="s">
        <v>310</v>
      </c>
      <c r="G132">
        <v>142.65113614294037</v>
      </c>
      <c r="H132">
        <v>235.95117941386704</v>
      </c>
      <c r="I132">
        <v>14.821915103652518</v>
      </c>
      <c r="J132">
        <v>96</v>
      </c>
      <c r="K132">
        <v>0.97187545073881942</v>
      </c>
      <c r="L132">
        <v>6.5570167143874897E-2</v>
      </c>
    </row>
    <row r="133" spans="1:12">
      <c r="A133">
        <v>22</v>
      </c>
      <c r="B133" t="s">
        <v>174</v>
      </c>
      <c r="C133">
        <v>2</v>
      </c>
      <c r="D133" t="s">
        <v>180</v>
      </c>
      <c r="E133" t="s">
        <v>172</v>
      </c>
      <c r="F133" t="s">
        <v>310</v>
      </c>
      <c r="G133">
        <v>134.83800090632488</v>
      </c>
      <c r="H133">
        <v>207.23674052894924</v>
      </c>
      <c r="I133">
        <v>14.890528414755734</v>
      </c>
      <c r="J133">
        <v>96</v>
      </c>
      <c r="K133">
        <v>0.7541535377356704</v>
      </c>
      <c r="L133">
        <v>5.0646526216513832E-2</v>
      </c>
    </row>
    <row r="134" spans="1:12">
      <c r="A134">
        <v>23</v>
      </c>
      <c r="B134" t="s">
        <v>174</v>
      </c>
      <c r="C134">
        <v>3</v>
      </c>
      <c r="D134" t="s">
        <v>180</v>
      </c>
      <c r="E134" t="s">
        <v>176</v>
      </c>
      <c r="F134" t="s">
        <v>310</v>
      </c>
      <c r="G134">
        <v>116.37418916294428</v>
      </c>
      <c r="H134">
        <v>178.45475339528232</v>
      </c>
      <c r="I134">
        <v>15.654601769911503</v>
      </c>
      <c r="J134">
        <v>96</v>
      </c>
      <c r="K134">
        <v>0.64667254408685471</v>
      </c>
      <c r="L134">
        <v>4.130878278422731E-2</v>
      </c>
    </row>
    <row r="135" spans="1:12">
      <c r="A135">
        <v>24</v>
      </c>
      <c r="B135" t="s">
        <v>174</v>
      </c>
      <c r="C135">
        <v>4</v>
      </c>
      <c r="D135" t="s">
        <v>180</v>
      </c>
      <c r="E135" t="s">
        <v>177</v>
      </c>
      <c r="F135" t="s">
        <v>310</v>
      </c>
      <c r="G135">
        <v>107.45404285621804</v>
      </c>
      <c r="H135">
        <v>167.76211579699785</v>
      </c>
      <c r="I135">
        <v>15.483786692759296</v>
      </c>
      <c r="J135">
        <v>96</v>
      </c>
      <c r="K135">
        <v>0.62820909313312301</v>
      </c>
      <c r="L135">
        <v>4.0572058088793828E-2</v>
      </c>
    </row>
    <row r="136" spans="1:12">
      <c r="A136">
        <v>25</v>
      </c>
      <c r="B136" t="s">
        <v>175</v>
      </c>
      <c r="C136">
        <v>1</v>
      </c>
      <c r="D136" t="s">
        <v>173</v>
      </c>
      <c r="E136" t="s">
        <v>172</v>
      </c>
      <c r="F136" t="s">
        <v>310</v>
      </c>
      <c r="G136">
        <v>814.31553699747519</v>
      </c>
      <c r="H136">
        <v>1323.9604717655468</v>
      </c>
      <c r="I136">
        <v>3.3306976744186043</v>
      </c>
      <c r="J136">
        <v>96</v>
      </c>
      <c r="K136">
        <v>5.3088014038340789</v>
      </c>
      <c r="L136">
        <v>1.5939007147386217</v>
      </c>
    </row>
    <row r="137" spans="1:12">
      <c r="A137">
        <v>26</v>
      </c>
      <c r="B137" t="s">
        <v>175</v>
      </c>
      <c r="C137">
        <v>2</v>
      </c>
      <c r="D137" t="s">
        <v>173</v>
      </c>
      <c r="E137" t="s">
        <v>178</v>
      </c>
      <c r="F137" t="s">
        <v>310</v>
      </c>
      <c r="G137">
        <v>566.28679355214604</v>
      </c>
      <c r="H137">
        <v>909.98620443173695</v>
      </c>
      <c r="I137">
        <v>3.3765748031496061</v>
      </c>
      <c r="J137">
        <v>96</v>
      </c>
      <c r="K137">
        <v>3.5802021966624054</v>
      </c>
      <c r="L137">
        <v>1.0603059032848494</v>
      </c>
    </row>
    <row r="138" spans="1:12">
      <c r="A138">
        <v>27</v>
      </c>
      <c r="B138" t="s">
        <v>175</v>
      </c>
      <c r="C138">
        <v>3</v>
      </c>
      <c r="D138" t="s">
        <v>173</v>
      </c>
      <c r="E138" t="s">
        <v>177</v>
      </c>
      <c r="F138" t="s">
        <v>310</v>
      </c>
      <c r="G138">
        <v>521.8646080145013</v>
      </c>
      <c r="H138">
        <v>843.87005003573984</v>
      </c>
      <c r="I138">
        <v>3.88992</v>
      </c>
      <c r="J138">
        <v>96</v>
      </c>
      <c r="K138">
        <v>3.3542233543879014</v>
      </c>
      <c r="L138">
        <v>0.8622859478827074</v>
      </c>
    </row>
    <row r="139" spans="1:12">
      <c r="A139">
        <v>28</v>
      </c>
      <c r="B139" t="s">
        <v>175</v>
      </c>
      <c r="C139">
        <v>4</v>
      </c>
      <c r="D139" t="s">
        <v>173</v>
      </c>
      <c r="E139" t="s">
        <v>176</v>
      </c>
      <c r="F139" t="s">
        <v>310</v>
      </c>
      <c r="G139">
        <v>638.70862303359866</v>
      </c>
      <c r="H139">
        <v>1025.8636168691924</v>
      </c>
      <c r="I139">
        <v>3.9531311154598825</v>
      </c>
      <c r="J139">
        <v>96</v>
      </c>
      <c r="K139">
        <v>4.0328645191207677</v>
      </c>
      <c r="L139">
        <v>1.0201696835576903</v>
      </c>
    </row>
    <row r="140" spans="1:12">
      <c r="A140">
        <v>29</v>
      </c>
      <c r="B140" t="s">
        <v>175</v>
      </c>
      <c r="C140">
        <v>1</v>
      </c>
      <c r="D140" t="s">
        <v>179</v>
      </c>
      <c r="E140" t="s">
        <v>172</v>
      </c>
      <c r="F140" t="s">
        <v>310</v>
      </c>
      <c r="G140">
        <v>294.88202239917138</v>
      </c>
      <c r="H140">
        <v>462.56197283774122</v>
      </c>
      <c r="I140">
        <v>4.4809411764705889</v>
      </c>
      <c r="J140">
        <v>96</v>
      </c>
      <c r="K140">
        <v>1.7466661504017693</v>
      </c>
      <c r="L140">
        <v>0.38979894660825026</v>
      </c>
    </row>
    <row r="141" spans="1:12">
      <c r="A141">
        <v>30</v>
      </c>
      <c r="B141" t="s">
        <v>175</v>
      </c>
      <c r="C141">
        <v>2</v>
      </c>
      <c r="D141" t="s">
        <v>179</v>
      </c>
      <c r="E141" t="s">
        <v>178</v>
      </c>
      <c r="F141" t="s">
        <v>310</v>
      </c>
      <c r="G141">
        <v>240.11410629895772</v>
      </c>
      <c r="H141">
        <v>376.05375268048607</v>
      </c>
      <c r="I141">
        <v>4.9076247504990009</v>
      </c>
      <c r="J141">
        <v>96</v>
      </c>
      <c r="K141">
        <v>1.4160379831409202</v>
      </c>
      <c r="L141">
        <v>0.288538357175116</v>
      </c>
    </row>
    <row r="142" spans="1:12">
      <c r="A142">
        <v>31</v>
      </c>
      <c r="B142" t="s">
        <v>175</v>
      </c>
      <c r="C142">
        <v>3</v>
      </c>
      <c r="D142" t="s">
        <v>179</v>
      </c>
      <c r="E142" t="s">
        <v>177</v>
      </c>
      <c r="F142" t="s">
        <v>310</v>
      </c>
      <c r="G142">
        <v>244.3738331067521</v>
      </c>
      <c r="H142">
        <v>374.37398141529661</v>
      </c>
      <c r="I142">
        <v>4.6252766798418978</v>
      </c>
      <c r="J142">
        <v>96</v>
      </c>
      <c r="K142">
        <v>1.3541682115473386</v>
      </c>
      <c r="L142">
        <v>0.29277561220264708</v>
      </c>
    </row>
    <row r="143" spans="1:12">
      <c r="A143">
        <v>32</v>
      </c>
      <c r="B143" t="s">
        <v>175</v>
      </c>
      <c r="C143">
        <v>4</v>
      </c>
      <c r="D143" t="s">
        <v>179</v>
      </c>
      <c r="E143" t="s">
        <v>176</v>
      </c>
      <c r="F143" t="s">
        <v>310</v>
      </c>
      <c r="G143">
        <v>309.48680002589498</v>
      </c>
      <c r="H143">
        <v>485.23888491779849</v>
      </c>
      <c r="I143">
        <v>4.6025393700787403</v>
      </c>
      <c r="J143">
        <v>96</v>
      </c>
      <c r="K143">
        <v>1.8307508842906615</v>
      </c>
      <c r="L143">
        <v>0.39776973906892205</v>
      </c>
    </row>
    <row r="144" spans="1:12">
      <c r="A144">
        <v>33</v>
      </c>
      <c r="B144" t="s">
        <v>175</v>
      </c>
      <c r="C144">
        <v>1</v>
      </c>
      <c r="D144" t="s">
        <v>180</v>
      </c>
      <c r="E144" t="s">
        <v>172</v>
      </c>
      <c r="F144" t="s">
        <v>310</v>
      </c>
      <c r="G144">
        <v>144.57383958050107</v>
      </c>
      <c r="H144">
        <v>226.22101501072194</v>
      </c>
      <c r="I144">
        <v>15.22</v>
      </c>
      <c r="J144">
        <v>96</v>
      </c>
      <c r="K144">
        <v>0.85049141073146739</v>
      </c>
      <c r="L144">
        <v>5.5879856158440697E-2</v>
      </c>
    </row>
    <row r="145" spans="1:12">
      <c r="A145">
        <v>34</v>
      </c>
      <c r="B145" t="s">
        <v>175</v>
      </c>
      <c r="C145">
        <v>2</v>
      </c>
      <c r="D145" t="s">
        <v>180</v>
      </c>
      <c r="E145" t="s">
        <v>178</v>
      </c>
      <c r="F145" t="s">
        <v>310</v>
      </c>
      <c r="G145">
        <v>159.31456593513306</v>
      </c>
      <c r="H145">
        <v>245.68134381701216</v>
      </c>
      <c r="I145">
        <v>15.292522432701897</v>
      </c>
      <c r="J145">
        <v>96</v>
      </c>
      <c r="K145">
        <v>0.89965393626957402</v>
      </c>
      <c r="L145">
        <v>5.8829662681790969E-2</v>
      </c>
    </row>
    <row r="146" spans="1:12">
      <c r="A146">
        <v>35</v>
      </c>
      <c r="B146" t="s">
        <v>175</v>
      </c>
      <c r="C146">
        <v>3</v>
      </c>
      <c r="D146" t="s">
        <v>180</v>
      </c>
      <c r="E146" t="s">
        <v>177</v>
      </c>
      <c r="F146" t="s">
        <v>310</v>
      </c>
      <c r="G146">
        <v>120.8417556807147</v>
      </c>
      <c r="H146">
        <v>192.11879914224448</v>
      </c>
      <c r="I146">
        <v>15.894602551521098</v>
      </c>
      <c r="J146">
        <v>96</v>
      </c>
      <c r="K146">
        <v>0.74246920272426864</v>
      </c>
      <c r="L146">
        <v>3.120339006607235E-2</v>
      </c>
    </row>
    <row r="147" spans="1:12">
      <c r="A147">
        <v>36</v>
      </c>
      <c r="B147" t="s">
        <v>175</v>
      </c>
      <c r="C147">
        <v>4</v>
      </c>
      <c r="D147" t="s">
        <v>180</v>
      </c>
      <c r="E147" t="s">
        <v>176</v>
      </c>
      <c r="F147" t="s">
        <v>310</v>
      </c>
      <c r="G147">
        <v>150.34194989318314</v>
      </c>
      <c r="H147">
        <v>225.33645461043599</v>
      </c>
      <c r="I147">
        <v>16.88736585365854</v>
      </c>
      <c r="J147">
        <v>96</v>
      </c>
      <c r="K147">
        <v>0.78119275747138384</v>
      </c>
      <c r="L147">
        <v>4.6259005948055744E-2</v>
      </c>
    </row>
  </sheetData>
  <sheetCalcPr fullCalcOnLoad="1"/>
  <sortState ref="A123:J158">
    <sortCondition ref="A124:A158"/>
  </sortState>
  <phoneticPr fontId="8" type="noConversion"/>
  <pageMargins left="0.75" right="0.75" top="1" bottom="1" header="0.5" footer="0.5"/>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277"/>
  <sheetViews>
    <sheetView topLeftCell="K1" workbookViewId="0">
      <selection activeCell="C9" sqref="C9"/>
    </sheetView>
  </sheetViews>
  <sheetFormatPr baseColWidth="10" defaultRowHeight="13"/>
  <sheetData>
    <row r="1" spans="1:19" ht="18">
      <c r="A1" t="s">
        <v>81</v>
      </c>
      <c r="G1" t="s">
        <v>81</v>
      </c>
      <c r="M1" s="20" t="s">
        <v>405</v>
      </c>
      <c r="S1" s="20" t="s">
        <v>248</v>
      </c>
    </row>
    <row r="2" spans="1:19">
      <c r="C2" t="s">
        <v>279</v>
      </c>
      <c r="I2" t="s">
        <v>280</v>
      </c>
    </row>
    <row r="3" spans="1:19">
      <c r="C3" t="s">
        <v>78</v>
      </c>
      <c r="D3" t="s">
        <v>281</v>
      </c>
      <c r="E3" t="s">
        <v>399</v>
      </c>
      <c r="I3" t="s">
        <v>171</v>
      </c>
      <c r="J3" t="s">
        <v>174</v>
      </c>
      <c r="K3" t="s">
        <v>175</v>
      </c>
    </row>
    <row r="4" spans="1:19">
      <c r="A4" t="s">
        <v>282</v>
      </c>
      <c r="B4">
        <v>1</v>
      </c>
      <c r="C4">
        <v>65.763427152458817</v>
      </c>
      <c r="D4">
        <v>26.575455968752038</v>
      </c>
      <c r="E4">
        <v>87.0439160041728</v>
      </c>
      <c r="G4" t="s">
        <v>283</v>
      </c>
      <c r="H4">
        <v>1</v>
      </c>
      <c r="I4">
        <v>44.424403954470023</v>
      </c>
      <c r="J4">
        <v>43.205605604911767</v>
      </c>
      <c r="K4">
        <v>42.357083552116663</v>
      </c>
    </row>
    <row r="5" spans="1:19">
      <c r="B5">
        <v>1</v>
      </c>
      <c r="C5">
        <v>126.29025389392642</v>
      </c>
      <c r="D5">
        <v>71.171648278468425</v>
      </c>
      <c r="E5">
        <v>27.435510602553467</v>
      </c>
      <c r="H5">
        <v>1</v>
      </c>
      <c r="I5">
        <v>65.817192452513993</v>
      </c>
      <c r="J5">
        <v>35.610859895628785</v>
      </c>
      <c r="K5">
        <v>80.029405490481807</v>
      </c>
    </row>
    <row r="6" spans="1:19">
      <c r="B6">
        <v>1</v>
      </c>
      <c r="C6">
        <v>148.43421339289452</v>
      </c>
      <c r="D6">
        <v>24.837655213917728</v>
      </c>
      <c r="E6">
        <v>148.70553513851232</v>
      </c>
      <c r="H6">
        <v>1</v>
      </c>
      <c r="I6">
        <v>89.486004599253874</v>
      </c>
      <c r="J6">
        <v>45.024955705683212</v>
      </c>
      <c r="K6">
        <v>91.120216383103752</v>
      </c>
    </row>
    <row r="7" spans="1:19">
      <c r="B7">
        <v>1</v>
      </c>
      <c r="C7">
        <v>169.30632026473069</v>
      </c>
      <c r="D7">
        <v>65.59235450962089</v>
      </c>
      <c r="E7">
        <v>45.047375027173132</v>
      </c>
      <c r="H7">
        <v>1</v>
      </c>
      <c r="I7">
        <v>95.324239790361901</v>
      </c>
      <c r="J7">
        <v>41.58953808668133</v>
      </c>
      <c r="K7">
        <v>81.612621306486801</v>
      </c>
    </row>
    <row r="8" spans="1:19">
      <c r="A8" t="s">
        <v>183</v>
      </c>
      <c r="B8">
        <v>3</v>
      </c>
      <c r="C8">
        <v>48.719083584266038</v>
      </c>
      <c r="D8">
        <v>31.744309875555107</v>
      </c>
      <c r="E8">
        <v>41.54790199466175</v>
      </c>
      <c r="G8" t="s">
        <v>284</v>
      </c>
      <c r="H8">
        <v>3</v>
      </c>
      <c r="I8">
        <v>51.115255086964048</v>
      </c>
      <c r="J8">
        <v>26.202703502605665</v>
      </c>
      <c r="K8">
        <v>43.240561601661916</v>
      </c>
    </row>
    <row r="9" spans="1:19">
      <c r="B9">
        <v>3</v>
      </c>
      <c r="C9">
        <v>77.218771575329612</v>
      </c>
      <c r="D9">
        <v>50.386018147468008</v>
      </c>
      <c r="E9">
        <v>35.205189068148037</v>
      </c>
      <c r="H9">
        <v>3</v>
      </c>
      <c r="I9">
        <v>95.342928853924562</v>
      </c>
      <c r="J9">
        <v>21.37298362964399</v>
      </c>
      <c r="K9">
        <v>31.087619653611277</v>
      </c>
    </row>
    <row r="10" spans="1:19">
      <c r="B10">
        <v>3</v>
      </c>
      <c r="C10">
        <v>60.970408106331348</v>
      </c>
      <c r="D10">
        <v>54.438964825599044</v>
      </c>
      <c r="E10">
        <v>161.43910266234721</v>
      </c>
      <c r="H10">
        <v>3</v>
      </c>
      <c r="I10">
        <v>74.985352868885627</v>
      </c>
      <c r="J10">
        <v>51.990186005466171</v>
      </c>
      <c r="K10">
        <v>74.443532066592326</v>
      </c>
    </row>
    <row r="11" spans="1:19">
      <c r="B11">
        <v>3</v>
      </c>
      <c r="C11">
        <v>60.187682977166595</v>
      </c>
      <c r="D11">
        <v>83.756384244708613</v>
      </c>
      <c r="E11">
        <v>51.151013422354886</v>
      </c>
      <c r="H11">
        <v>3</v>
      </c>
      <c r="I11">
        <v>78.192731750727248</v>
      </c>
      <c r="J11">
        <v>65.951090108982243</v>
      </c>
      <c r="K11">
        <v>50.106943912379428</v>
      </c>
    </row>
    <row r="12" spans="1:19">
      <c r="A12" t="s">
        <v>285</v>
      </c>
      <c r="B12">
        <v>5</v>
      </c>
      <c r="C12">
        <v>37.016341894666105</v>
      </c>
      <c r="D12">
        <v>19.097009973570984</v>
      </c>
      <c r="E12">
        <v>32.553263532027366</v>
      </c>
      <c r="G12" t="s">
        <v>286</v>
      </c>
      <c r="H12">
        <v>5</v>
      </c>
      <c r="I12">
        <v>37.461123684596771</v>
      </c>
      <c r="J12">
        <v>5.146368699763709</v>
      </c>
      <c r="K12">
        <v>4.4228416003576685</v>
      </c>
    </row>
    <row r="13" spans="1:19">
      <c r="B13">
        <v>5</v>
      </c>
      <c r="C13">
        <v>55.38303948540095</v>
      </c>
      <c r="D13">
        <v>40.634744201488118</v>
      </c>
      <c r="E13">
        <v>50.508298829216166</v>
      </c>
      <c r="H13">
        <v>5</v>
      </c>
      <c r="I13">
        <v>53.23544832258839</v>
      </c>
      <c r="J13">
        <v>15.843680233275236</v>
      </c>
      <c r="K13">
        <v>46.210213102662472</v>
      </c>
    </row>
    <row r="14" spans="1:19">
      <c r="B14">
        <v>5</v>
      </c>
      <c r="C14">
        <v>42.807124043120638</v>
      </c>
      <c r="D14">
        <v>99.185638313308743</v>
      </c>
      <c r="E14">
        <v>45.798987325708744</v>
      </c>
      <c r="H14">
        <v>5</v>
      </c>
      <c r="I14">
        <v>34.521369808637715</v>
      </c>
      <c r="J14">
        <v>17.934374101083908</v>
      </c>
      <c r="K14">
        <v>40.593065889777037</v>
      </c>
    </row>
    <row r="15" spans="1:19">
      <c r="B15">
        <v>5</v>
      </c>
      <c r="C15">
        <v>75.799362412033688</v>
      </c>
      <c r="D15">
        <v>90.920108425385237</v>
      </c>
      <c r="E15">
        <v>39.381223567799211</v>
      </c>
      <c r="H15">
        <v>5</v>
      </c>
      <c r="I15">
        <v>55.979264759157502</v>
      </c>
      <c r="J15">
        <v>54.406426753418025</v>
      </c>
      <c r="K15">
        <v>40.890840565461936</v>
      </c>
    </row>
    <row r="18" spans="1:11">
      <c r="A18" t="s">
        <v>287</v>
      </c>
      <c r="C18" t="s">
        <v>288</v>
      </c>
      <c r="G18" t="s">
        <v>287</v>
      </c>
      <c r="I18" t="s">
        <v>289</v>
      </c>
    </row>
    <row r="19" spans="1:11">
      <c r="C19" t="s">
        <v>78</v>
      </c>
      <c r="D19" t="s">
        <v>281</v>
      </c>
      <c r="E19" t="s">
        <v>399</v>
      </c>
      <c r="I19" t="s">
        <v>78</v>
      </c>
      <c r="J19" t="s">
        <v>281</v>
      </c>
      <c r="K19" t="s">
        <v>399</v>
      </c>
    </row>
    <row r="20" spans="1:11">
      <c r="A20" t="s">
        <v>290</v>
      </c>
      <c r="B20">
        <v>1</v>
      </c>
      <c r="C20">
        <v>36.903338028041645</v>
      </c>
      <c r="D20">
        <v>35.319841658787901</v>
      </c>
      <c r="E20">
        <v>12.594613026292297</v>
      </c>
      <c r="G20" t="s">
        <v>290</v>
      </c>
      <c r="H20">
        <v>1</v>
      </c>
      <c r="I20">
        <v>20.450638126686478</v>
      </c>
      <c r="J20">
        <v>15.22884225254041</v>
      </c>
      <c r="K20">
        <v>12.561066372627852</v>
      </c>
    </row>
    <row r="21" spans="1:11">
      <c r="B21">
        <v>1</v>
      </c>
      <c r="C21">
        <v>12.621064989530788</v>
      </c>
      <c r="D21">
        <v>9.2684035670570886</v>
      </c>
      <c r="E21">
        <v>8.817753841404409</v>
      </c>
      <c r="H21">
        <v>1</v>
      </c>
      <c r="I21">
        <v>8.1617410370770518</v>
      </c>
      <c r="J21">
        <v>5.2201067263956702</v>
      </c>
      <c r="K21">
        <v>27.017298217084257</v>
      </c>
    </row>
    <row r="22" spans="1:11">
      <c r="B22">
        <v>1</v>
      </c>
      <c r="C22">
        <v>13.708168748826919</v>
      </c>
      <c r="D22">
        <v>5.5054218357485967</v>
      </c>
      <c r="E22">
        <v>2.4747687007077417</v>
      </c>
      <c r="H22">
        <v>1</v>
      </c>
      <c r="I22">
        <v>11.092347898123517</v>
      </c>
      <c r="J22">
        <v>5.4552776339568219</v>
      </c>
      <c r="K22">
        <v>22.079418459384861</v>
      </c>
    </row>
    <row r="23" spans="1:11">
      <c r="B23">
        <v>1</v>
      </c>
      <c r="C23">
        <v>16.842615863638475</v>
      </c>
      <c r="D23">
        <v>5.41513802090609</v>
      </c>
      <c r="E23">
        <v>16.092513644608637</v>
      </c>
      <c r="H23">
        <v>1</v>
      </c>
      <c r="I23">
        <v>10.638563691083032</v>
      </c>
      <c r="J23">
        <v>3.3792758418068312</v>
      </c>
      <c r="K23">
        <v>9.9635315122168553</v>
      </c>
    </row>
    <row r="24" spans="1:11">
      <c r="A24" t="s">
        <v>183</v>
      </c>
      <c r="B24">
        <v>3</v>
      </c>
      <c r="C24">
        <v>6.6647275764916456</v>
      </c>
      <c r="D24">
        <v>4.4468324059977107</v>
      </c>
      <c r="E24">
        <v>0.82883716023560139</v>
      </c>
      <c r="G24" t="s">
        <v>183</v>
      </c>
      <c r="H24">
        <v>3</v>
      </c>
      <c r="I24">
        <v>40.906579783641988</v>
      </c>
      <c r="J24">
        <v>3.1357821346224406</v>
      </c>
      <c r="K24">
        <v>24.981605302058412</v>
      </c>
    </row>
    <row r="25" spans="1:11">
      <c r="B25">
        <v>3</v>
      </c>
      <c r="C25">
        <v>4.3327751518425135</v>
      </c>
      <c r="D25">
        <v>22.984485666272136</v>
      </c>
      <c r="E25">
        <v>13.833567409328971</v>
      </c>
      <c r="H25">
        <v>3</v>
      </c>
      <c r="I25">
        <v>16.407390273905254</v>
      </c>
      <c r="J25">
        <v>14.686902359885909</v>
      </c>
      <c r="K25">
        <v>23.206564406835433</v>
      </c>
    </row>
    <row r="26" spans="1:11">
      <c r="B26">
        <v>3</v>
      </c>
      <c r="C26">
        <v>7.409669728747164</v>
      </c>
      <c r="D26">
        <v>7.9440126808847085</v>
      </c>
      <c r="E26">
        <v>1.3502970649883224</v>
      </c>
      <c r="H26">
        <v>3</v>
      </c>
      <c r="I26">
        <v>7.0888178321511912</v>
      </c>
      <c r="J26">
        <v>7.0524553549010696</v>
      </c>
      <c r="K26">
        <v>14.542835634424771</v>
      </c>
    </row>
    <row r="27" spans="1:11">
      <c r="B27">
        <v>3</v>
      </c>
      <c r="C27">
        <v>7.4492756656789716</v>
      </c>
      <c r="D27">
        <v>5.5917460078480872</v>
      </c>
      <c r="E27">
        <v>7.4546036032036085</v>
      </c>
      <c r="H27">
        <v>3</v>
      </c>
      <c r="I27">
        <v>7.1485519408036913</v>
      </c>
      <c r="J27">
        <v>6.7324962103962678</v>
      </c>
      <c r="K27">
        <v>26.392086370759969</v>
      </c>
    </row>
    <row r="28" spans="1:11">
      <c r="A28" t="s">
        <v>285</v>
      </c>
      <c r="B28">
        <v>5</v>
      </c>
      <c r="C28">
        <v>15.459773997080436</v>
      </c>
      <c r="D28">
        <v>10.965317398655928</v>
      </c>
      <c r="E28">
        <v>33.366394145661111</v>
      </c>
      <c r="G28" t="s">
        <v>285</v>
      </c>
      <c r="H28">
        <v>5</v>
      </c>
      <c r="I28">
        <v>10.232943064900976</v>
      </c>
      <c r="J28">
        <v>36.971808314830966</v>
      </c>
      <c r="K28">
        <v>5.3758430563230117</v>
      </c>
    </row>
    <row r="29" spans="1:11">
      <c r="B29">
        <v>5</v>
      </c>
      <c r="C29">
        <v>21.203206342242975</v>
      </c>
      <c r="D29">
        <v>7.5340505923946441</v>
      </c>
      <c r="E29">
        <v>5.3653469335401933</v>
      </c>
      <c r="H29">
        <v>5</v>
      </c>
      <c r="I29">
        <v>7.8574347537208942</v>
      </c>
      <c r="J29">
        <v>42.280935634650419</v>
      </c>
      <c r="K29">
        <v>10.819423421005361</v>
      </c>
    </row>
    <row r="30" spans="1:11">
      <c r="B30">
        <v>5</v>
      </c>
      <c r="C30">
        <v>12.591228369944478</v>
      </c>
      <c r="D30">
        <v>7.545760956035692</v>
      </c>
      <c r="E30">
        <v>18.602801334722621</v>
      </c>
      <c r="H30">
        <v>5</v>
      </c>
      <c r="I30">
        <v>2.4625032582288475</v>
      </c>
      <c r="J30">
        <v>1.5009452806656569</v>
      </c>
      <c r="K30">
        <v>17.347063045792243</v>
      </c>
    </row>
    <row r="31" spans="1:11">
      <c r="B31">
        <v>5</v>
      </c>
      <c r="C31">
        <v>4.8225542524769995</v>
      </c>
      <c r="D31">
        <v>17.213169527556108</v>
      </c>
      <c r="E31">
        <v>15.860006331457429</v>
      </c>
      <c r="H31">
        <v>5</v>
      </c>
      <c r="I31">
        <v>21.01390771639073</v>
      </c>
      <c r="J31">
        <v>6.5584205389004202</v>
      </c>
      <c r="K31">
        <v>27.280223599626673</v>
      </c>
    </row>
    <row r="33" spans="1:11">
      <c r="A33" t="s">
        <v>398</v>
      </c>
      <c r="C33" t="s">
        <v>288</v>
      </c>
      <c r="I33" t="s">
        <v>280</v>
      </c>
    </row>
    <row r="34" spans="1:11">
      <c r="C34" t="s">
        <v>171</v>
      </c>
      <c r="D34" t="s">
        <v>174</v>
      </c>
      <c r="E34" t="s">
        <v>175</v>
      </c>
      <c r="G34" t="s">
        <v>291</v>
      </c>
      <c r="I34" t="s">
        <v>171</v>
      </c>
      <c r="J34" t="s">
        <v>174</v>
      </c>
      <c r="K34" t="s">
        <v>175</v>
      </c>
    </row>
    <row r="35" spans="1:11">
      <c r="A35" t="s">
        <v>283</v>
      </c>
      <c r="B35">
        <v>1</v>
      </c>
      <c r="C35">
        <v>2.5477773969602393</v>
      </c>
      <c r="D35">
        <v>2.0542247740344157</v>
      </c>
      <c r="E35">
        <v>0.60706609657250399</v>
      </c>
      <c r="G35" t="s">
        <v>283</v>
      </c>
      <c r="H35">
        <v>1</v>
      </c>
      <c r="I35">
        <v>0.90291800045120696</v>
      </c>
      <c r="J35">
        <v>1.2264208136519041</v>
      </c>
      <c r="K35">
        <v>2.5622748269760778</v>
      </c>
    </row>
    <row r="36" spans="1:11">
      <c r="B36">
        <v>1</v>
      </c>
      <c r="C36">
        <v>1.6303549025000896</v>
      </c>
      <c r="D36">
        <v>1.9185418510936685</v>
      </c>
      <c r="E36">
        <v>0.6112161628259134</v>
      </c>
      <c r="H36">
        <v>1</v>
      </c>
      <c r="I36">
        <v>0.81274891862467213</v>
      </c>
      <c r="J36">
        <v>0.81182361470992193</v>
      </c>
      <c r="K36">
        <v>2.9367743559203014</v>
      </c>
    </row>
    <row r="37" spans="1:11">
      <c r="B37">
        <v>1</v>
      </c>
      <c r="C37">
        <v>1.8299173678560903</v>
      </c>
      <c r="D37">
        <v>1.75492239214212</v>
      </c>
      <c r="E37">
        <v>1.6910210616747776</v>
      </c>
      <c r="H37">
        <v>1</v>
      </c>
      <c r="I37">
        <v>2.3230379920482518</v>
      </c>
      <c r="J37">
        <v>1.75492239214212</v>
      </c>
      <c r="K37">
        <v>2.5266522094838817</v>
      </c>
    </row>
    <row r="38" spans="1:11">
      <c r="B38">
        <v>1</v>
      </c>
      <c r="C38">
        <v>2.0622937209340848</v>
      </c>
      <c r="D38">
        <v>1.6595118308619745</v>
      </c>
      <c r="E38">
        <v>0</v>
      </c>
      <c r="H38">
        <v>1</v>
      </c>
      <c r="I38">
        <v>1.2777037574034986</v>
      </c>
      <c r="J38">
        <v>1.9002357386798465</v>
      </c>
      <c r="K38">
        <v>1.1558898771577995</v>
      </c>
    </row>
    <row r="39" spans="1:11">
      <c r="A39" t="s">
        <v>284</v>
      </c>
      <c r="B39">
        <v>3</v>
      </c>
      <c r="C39">
        <v>1.0530986088697731</v>
      </c>
      <c r="D39">
        <v>0.87081909685582515</v>
      </c>
      <c r="E39">
        <v>1.2257518540561418</v>
      </c>
      <c r="G39" t="s">
        <v>284</v>
      </c>
      <c r="H39">
        <v>3</v>
      </c>
      <c r="I39">
        <v>1.1922743266618094</v>
      </c>
      <c r="J39">
        <v>1.1609231417197141</v>
      </c>
      <c r="K39">
        <v>3.1706974707604356</v>
      </c>
    </row>
    <row r="40" spans="1:11">
      <c r="B40">
        <v>3</v>
      </c>
      <c r="C40">
        <v>1.301712452352916</v>
      </c>
      <c r="D40">
        <v>1.0100727582998188</v>
      </c>
      <c r="E40">
        <v>1.3897298996281484</v>
      </c>
      <c r="H40">
        <v>3</v>
      </c>
      <c r="I40">
        <v>1.3560618826898241</v>
      </c>
      <c r="J40">
        <v>0.97326770654798922</v>
      </c>
      <c r="K40">
        <v>6.5658482328799206</v>
      </c>
    </row>
    <row r="41" spans="1:11">
      <c r="B41">
        <v>3</v>
      </c>
      <c r="C41">
        <v>0.76051544420859796</v>
      </c>
      <c r="D41">
        <v>0.76943407481487169</v>
      </c>
      <c r="E41">
        <v>2.0395808742886574</v>
      </c>
      <c r="H41">
        <v>3</v>
      </c>
      <c r="I41">
        <v>1.2026109108849339</v>
      </c>
      <c r="J41">
        <v>1.5747737559383033</v>
      </c>
      <c r="K41">
        <v>4.0481454108785213</v>
      </c>
    </row>
    <row r="42" spans="1:11">
      <c r="B42">
        <v>3</v>
      </c>
      <c r="C42">
        <v>0.9602042854027848</v>
      </c>
      <c r="D42">
        <v>1.1985434784349895</v>
      </c>
      <c r="E42">
        <v>2.1538304133727997</v>
      </c>
      <c r="H42">
        <v>3</v>
      </c>
      <c r="I42">
        <v>1.2159999811118263</v>
      </c>
      <c r="J42">
        <v>1.2583765340755491</v>
      </c>
      <c r="K42">
        <v>4.9287378001037361</v>
      </c>
    </row>
    <row r="43" spans="1:11">
      <c r="A43" t="s">
        <v>286</v>
      </c>
      <c r="B43">
        <v>5</v>
      </c>
      <c r="C43">
        <v>2.0814864040021255</v>
      </c>
      <c r="D43">
        <v>0.25403899889547177</v>
      </c>
      <c r="E43">
        <v>1.2778419821029003</v>
      </c>
      <c r="G43" t="s">
        <v>286</v>
      </c>
      <c r="H43">
        <v>5</v>
      </c>
      <c r="I43">
        <v>2.2168550775048015</v>
      </c>
      <c r="J43">
        <v>0.4256689327588366</v>
      </c>
      <c r="K43">
        <v>3.8575744502672378</v>
      </c>
    </row>
    <row r="44" spans="1:11">
      <c r="B44">
        <v>5</v>
      </c>
      <c r="C44">
        <v>0.30675031386156454</v>
      </c>
      <c r="D44">
        <v>0.83420433760459856</v>
      </c>
      <c r="E44">
        <v>2.1057527913304748</v>
      </c>
      <c r="H44">
        <v>5</v>
      </c>
      <c r="I44">
        <v>0.95480498999331509</v>
      </c>
      <c r="J44">
        <v>0.73792363950424433</v>
      </c>
      <c r="K44">
        <v>4.6347669722031091</v>
      </c>
    </row>
    <row r="45" spans="1:11">
      <c r="B45">
        <v>5</v>
      </c>
      <c r="C45">
        <v>0.310867719353355</v>
      </c>
      <c r="D45">
        <v>0.91723119735376035</v>
      </c>
      <c r="E45">
        <v>1.9742203631356512</v>
      </c>
      <c r="H45">
        <v>5</v>
      </c>
      <c r="I45">
        <v>1.2639422426774758</v>
      </c>
      <c r="J45">
        <v>0.76168285369894373</v>
      </c>
      <c r="K45">
        <v>5.0479378713229686</v>
      </c>
    </row>
    <row r="46" spans="1:11">
      <c r="B46">
        <v>5</v>
      </c>
      <c r="C46">
        <v>0.78543804829033359</v>
      </c>
      <c r="D46">
        <v>0.84988030858815089</v>
      </c>
      <c r="E46">
        <v>1.8215235068537088</v>
      </c>
      <c r="H46">
        <v>5</v>
      </c>
      <c r="I46">
        <v>0.7069837775901725</v>
      </c>
      <c r="J46">
        <v>0.34703784433156987</v>
      </c>
      <c r="K46">
        <v>3.3104616276166867</v>
      </c>
    </row>
    <row r="60" spans="1:19">
      <c r="A60" t="s">
        <v>292</v>
      </c>
      <c r="G60" t="s">
        <v>292</v>
      </c>
    </row>
    <row r="61" spans="1:19" ht="18">
      <c r="C61" t="s">
        <v>302</v>
      </c>
      <c r="I61" t="s">
        <v>303</v>
      </c>
      <c r="M61" s="20" t="s">
        <v>53</v>
      </c>
      <c r="S61" s="20" t="s">
        <v>168</v>
      </c>
    </row>
    <row r="62" spans="1:19">
      <c r="C62" t="s">
        <v>171</v>
      </c>
      <c r="D62" t="s">
        <v>174</v>
      </c>
      <c r="E62" t="s">
        <v>175</v>
      </c>
      <c r="I62" t="s">
        <v>171</v>
      </c>
      <c r="J62" t="s">
        <v>174</v>
      </c>
      <c r="K62" t="s">
        <v>175</v>
      </c>
    </row>
    <row r="63" spans="1:19">
      <c r="A63" t="s">
        <v>283</v>
      </c>
      <c r="B63">
        <v>1</v>
      </c>
      <c r="C63">
        <v>26.89948979240604</v>
      </c>
      <c r="D63">
        <v>21.446829723292879</v>
      </c>
      <c r="E63">
        <v>23.765217854527862</v>
      </c>
      <c r="G63" t="s">
        <v>283</v>
      </c>
      <c r="H63">
        <v>1</v>
      </c>
      <c r="I63">
        <v>99.591441902074521</v>
      </c>
      <c r="J63">
        <v>73.271658656071253</v>
      </c>
      <c r="K63">
        <v>137.14871732055258</v>
      </c>
    </row>
    <row r="64" spans="1:19">
      <c r="B64">
        <v>1</v>
      </c>
      <c r="C64">
        <v>175.61191043241973</v>
      </c>
      <c r="D64">
        <v>37.721283580274161</v>
      </c>
      <c r="E64">
        <v>9.4854889176388824</v>
      </c>
      <c r="H64">
        <v>1</v>
      </c>
      <c r="I64">
        <v>235.27165070710549</v>
      </c>
      <c r="J64">
        <v>52.088512612880166</v>
      </c>
      <c r="K64">
        <v>308.49862118893265</v>
      </c>
    </row>
    <row r="65" spans="1:11">
      <c r="B65">
        <v>1</v>
      </c>
      <c r="C65">
        <v>65.618548778467371</v>
      </c>
      <c r="D65">
        <v>14.488843333127036</v>
      </c>
      <c r="E65">
        <v>67.604434768401731</v>
      </c>
      <c r="H65">
        <v>1</v>
      </c>
      <c r="I65">
        <v>203.581976925513</v>
      </c>
      <c r="J65">
        <v>111.86830874647673</v>
      </c>
      <c r="K65">
        <v>201.3729958911953</v>
      </c>
    </row>
    <row r="66" spans="1:11">
      <c r="B66">
        <v>1</v>
      </c>
      <c r="C66">
        <v>81.863736547042748</v>
      </c>
      <c r="D66">
        <v>14.311727057294449</v>
      </c>
      <c r="E66">
        <v>36.870599103209031</v>
      </c>
      <c r="H66">
        <v>1</v>
      </c>
      <c r="I66">
        <v>333.13732868033986</v>
      </c>
      <c r="J66">
        <v>167.13162469580112</v>
      </c>
      <c r="K66">
        <v>195.81007809723963</v>
      </c>
    </row>
    <row r="67" spans="1:11">
      <c r="A67" t="s">
        <v>284</v>
      </c>
      <c r="B67">
        <v>3</v>
      </c>
      <c r="C67">
        <v>20.348519956492879</v>
      </c>
      <c r="D67">
        <v>10.587646888667233</v>
      </c>
      <c r="E67">
        <v>65.588189628328465</v>
      </c>
      <c r="G67" t="s">
        <v>284</v>
      </c>
      <c r="H67">
        <v>3</v>
      </c>
      <c r="I67">
        <v>115.96382900821158</v>
      </c>
      <c r="J67">
        <v>112.10514594909419</v>
      </c>
      <c r="K67">
        <v>392.32236982929288</v>
      </c>
    </row>
    <row r="68" spans="1:11">
      <c r="B68">
        <v>3</v>
      </c>
      <c r="C68">
        <v>27.7719048404423</v>
      </c>
      <c r="D68">
        <v>39.236112372980067</v>
      </c>
      <c r="E68">
        <v>93.383337766439453</v>
      </c>
      <c r="H68">
        <v>3</v>
      </c>
      <c r="I68">
        <v>337.09552672330426</v>
      </c>
      <c r="J68">
        <v>85.01880498748136</v>
      </c>
      <c r="K68">
        <v>238.51316918603649</v>
      </c>
    </row>
    <row r="69" spans="1:11">
      <c r="B69">
        <v>3</v>
      </c>
      <c r="C69">
        <v>35.382569726286988</v>
      </c>
      <c r="D69">
        <v>19.973878917022393</v>
      </c>
      <c r="E69">
        <v>145.68376020011905</v>
      </c>
      <c r="H69">
        <v>3</v>
      </c>
      <c r="I69">
        <v>191.96409942449398</v>
      </c>
      <c r="J69">
        <v>46.626155407593231</v>
      </c>
      <c r="K69">
        <v>238.9496317559028</v>
      </c>
    </row>
    <row r="70" spans="1:11">
      <c r="B70">
        <v>3</v>
      </c>
      <c r="C70">
        <v>31.136403704604664</v>
      </c>
      <c r="D70">
        <v>35.218220927723223</v>
      </c>
      <c r="E70">
        <v>33.055117979287232</v>
      </c>
      <c r="H70">
        <v>3</v>
      </c>
      <c r="I70">
        <v>244.70084916952095</v>
      </c>
      <c r="J70">
        <v>260.12089490380879</v>
      </c>
      <c r="K70">
        <v>218.22998157316056</v>
      </c>
    </row>
    <row r="71" spans="1:11">
      <c r="A71" t="s">
        <v>286</v>
      </c>
      <c r="B71">
        <v>5</v>
      </c>
      <c r="C71">
        <v>12.4515325665656</v>
      </c>
      <c r="D71">
        <v>14.609574343366811</v>
      </c>
      <c r="E71">
        <v>17.325765112077818</v>
      </c>
      <c r="G71" t="s">
        <v>286</v>
      </c>
      <c r="H71">
        <v>5</v>
      </c>
      <c r="I71">
        <v>95.956453547228676</v>
      </c>
      <c r="J71">
        <v>39.950938591160778</v>
      </c>
      <c r="K71">
        <v>39.798426997002736</v>
      </c>
    </row>
    <row r="72" spans="1:11">
      <c r="B72">
        <v>5</v>
      </c>
      <c r="C72">
        <v>25.157133497975771</v>
      </c>
      <c r="D72">
        <v>10.767663046853407</v>
      </c>
      <c r="E72">
        <v>10.997015947884222</v>
      </c>
      <c r="H72">
        <v>5</v>
      </c>
      <c r="I72">
        <v>128.80009149244285</v>
      </c>
      <c r="J72">
        <v>56.728180159385502</v>
      </c>
      <c r="K72">
        <v>204.52241357587872</v>
      </c>
    </row>
    <row r="73" spans="1:11">
      <c r="B73">
        <v>5</v>
      </c>
      <c r="C73">
        <v>1.976122368413862</v>
      </c>
      <c r="D73">
        <v>6.1783578018083105</v>
      </c>
      <c r="E73">
        <v>18.420940989961736</v>
      </c>
      <c r="H73">
        <v>5</v>
      </c>
      <c r="I73">
        <v>105.20216668741247</v>
      </c>
      <c r="J73">
        <v>52.657887222193224</v>
      </c>
      <c r="K73">
        <v>182.04230596621375</v>
      </c>
    </row>
    <row r="74" spans="1:11">
      <c r="B74">
        <v>5</v>
      </c>
      <c r="C74">
        <v>20.396014077709985</v>
      </c>
      <c r="D74">
        <v>19.469703789444161</v>
      </c>
      <c r="E74">
        <v>18.050342670992631</v>
      </c>
      <c r="H74">
        <v>5</v>
      </c>
      <c r="I74">
        <v>114.54432610146338</v>
      </c>
      <c r="J74">
        <v>147.78794255871304</v>
      </c>
      <c r="K74">
        <v>175.95181970492638</v>
      </c>
    </row>
    <row r="77" spans="1:11">
      <c r="A77" t="s">
        <v>361</v>
      </c>
      <c r="C77" t="s">
        <v>362</v>
      </c>
      <c r="G77" t="s">
        <v>361</v>
      </c>
      <c r="I77" t="s">
        <v>363</v>
      </c>
    </row>
    <row r="78" spans="1:11">
      <c r="C78" t="s">
        <v>171</v>
      </c>
      <c r="D78" t="s">
        <v>174</v>
      </c>
      <c r="E78" t="s">
        <v>175</v>
      </c>
      <c r="I78" t="s">
        <v>171</v>
      </c>
      <c r="J78" t="s">
        <v>174</v>
      </c>
      <c r="K78" t="s">
        <v>175</v>
      </c>
    </row>
    <row r="79" spans="1:11">
      <c r="A79" t="s">
        <v>283</v>
      </c>
      <c r="B79">
        <v>1</v>
      </c>
      <c r="C79">
        <v>12.089940912809755</v>
      </c>
      <c r="D79">
        <v>10.51103275881969</v>
      </c>
      <c r="E79">
        <v>6.3988846169661642</v>
      </c>
      <c r="G79" t="s">
        <v>283</v>
      </c>
      <c r="H79">
        <v>1</v>
      </c>
      <c r="I79">
        <v>30.830528936692602</v>
      </c>
      <c r="J79">
        <v>32.504487968634258</v>
      </c>
      <c r="K79">
        <v>92.34847423691707</v>
      </c>
    </row>
    <row r="80" spans="1:11">
      <c r="B80">
        <v>1</v>
      </c>
      <c r="C80">
        <v>11.137821162967802</v>
      </c>
      <c r="D80">
        <v>6.5593651564151534</v>
      </c>
      <c r="E80">
        <v>93.347980154644418</v>
      </c>
      <c r="H80">
        <v>1</v>
      </c>
      <c r="I80">
        <v>60.594659004659484</v>
      </c>
      <c r="J80">
        <v>62.098896354691128</v>
      </c>
      <c r="K80">
        <v>74.80014616849283</v>
      </c>
    </row>
    <row r="81" spans="1:11">
      <c r="B81">
        <v>1</v>
      </c>
      <c r="C81">
        <v>20.601129358171598</v>
      </c>
      <c r="D81">
        <v>13.582472771662742</v>
      </c>
      <c r="E81">
        <v>9.9440090303977495</v>
      </c>
      <c r="H81">
        <v>1</v>
      </c>
      <c r="I81">
        <v>62.536161054018564</v>
      </c>
      <c r="J81">
        <v>23.21934619658655</v>
      </c>
      <c r="K81">
        <v>90.055024057090208</v>
      </c>
    </row>
    <row r="82" spans="1:11">
      <c r="B82">
        <v>1</v>
      </c>
      <c r="C82">
        <v>12.267460479665901</v>
      </c>
      <c r="D82">
        <v>9.5055176573347264</v>
      </c>
      <c r="E82">
        <v>4.7228306755202043</v>
      </c>
      <c r="H82">
        <v>1</v>
      </c>
      <c r="I82">
        <v>92.601137321681605</v>
      </c>
      <c r="J82">
        <v>30.974468527808224</v>
      </c>
      <c r="K82">
        <v>70.0011462423154</v>
      </c>
    </row>
    <row r="83" spans="1:11">
      <c r="A83" t="s">
        <v>284</v>
      </c>
      <c r="B83">
        <v>3</v>
      </c>
      <c r="C83">
        <v>11.028763169988581</v>
      </c>
      <c r="D83">
        <v>9.0159751050572243</v>
      </c>
      <c r="E83">
        <v>13.277345814721832</v>
      </c>
      <c r="G83" t="s">
        <v>284</v>
      </c>
      <c r="H83">
        <v>3</v>
      </c>
      <c r="I83">
        <v>49.466931869361069</v>
      </c>
      <c r="J83">
        <v>30.269842713859131</v>
      </c>
      <c r="K83">
        <v>121.25720966991672</v>
      </c>
    </row>
    <row r="84" spans="1:11">
      <c r="B84">
        <v>3</v>
      </c>
      <c r="C84">
        <v>10.100707281683778</v>
      </c>
      <c r="D84">
        <v>10.64075580888419</v>
      </c>
      <c r="E84">
        <v>11.415064432114049</v>
      </c>
      <c r="H84">
        <v>3</v>
      </c>
      <c r="I84">
        <v>77.636608961825743</v>
      </c>
      <c r="J84">
        <v>35.777961494081936</v>
      </c>
      <c r="K84">
        <v>53.293700605891708</v>
      </c>
    </row>
    <row r="85" spans="1:11">
      <c r="B85">
        <v>3</v>
      </c>
      <c r="C85">
        <v>7.0466474876148295</v>
      </c>
      <c r="D85">
        <v>6.5582776167136023</v>
      </c>
      <c r="E85">
        <v>3.9581850034831545</v>
      </c>
      <c r="H85">
        <v>3</v>
      </c>
      <c r="I85">
        <v>59.242192412302153</v>
      </c>
      <c r="J85">
        <v>28.727631445008377</v>
      </c>
      <c r="K85">
        <v>86.144113079057718</v>
      </c>
    </row>
    <row r="86" spans="1:11">
      <c r="B86">
        <v>3</v>
      </c>
      <c r="C86">
        <v>18.871701669725798</v>
      </c>
      <c r="D86">
        <v>8.1499447695778606</v>
      </c>
      <c r="E86">
        <v>8.2729568707024566</v>
      </c>
      <c r="H86">
        <v>3</v>
      </c>
      <c r="I86">
        <v>143.54982253039074</v>
      </c>
      <c r="J86">
        <v>104.41143936166723</v>
      </c>
      <c r="K86">
        <v>81.243425710102017</v>
      </c>
    </row>
    <row r="87" spans="1:11">
      <c r="A87" t="s">
        <v>286</v>
      </c>
      <c r="B87">
        <v>5</v>
      </c>
      <c r="C87">
        <v>10.287348140553876</v>
      </c>
      <c r="D87">
        <v>6.1261786145036474</v>
      </c>
      <c r="E87">
        <v>12.15003773166624</v>
      </c>
      <c r="G87" t="s">
        <v>286</v>
      </c>
      <c r="H87">
        <v>5</v>
      </c>
      <c r="I87">
        <v>20.440159934835297</v>
      </c>
      <c r="J87">
        <v>47.751737268336782</v>
      </c>
      <c r="K87">
        <v>177.49176860260616</v>
      </c>
    </row>
    <row r="88" spans="1:11">
      <c r="B88">
        <v>5</v>
      </c>
      <c r="C88">
        <v>10.295973042963318</v>
      </c>
      <c r="D88">
        <v>7.999698444234876</v>
      </c>
      <c r="E88">
        <v>12.538541696681227</v>
      </c>
      <c r="H88">
        <v>5</v>
      </c>
      <c r="I88">
        <v>36.391118568568494</v>
      </c>
      <c r="J88">
        <v>35.031794925287222</v>
      </c>
      <c r="K88">
        <v>54.436473346843613</v>
      </c>
    </row>
    <row r="89" spans="1:11">
      <c r="B89">
        <v>5</v>
      </c>
      <c r="C89">
        <v>6.6885392986969014</v>
      </c>
      <c r="D89">
        <v>8.3578450278258867</v>
      </c>
      <c r="E89">
        <v>16.697627901572648</v>
      </c>
      <c r="H89">
        <v>5</v>
      </c>
      <c r="I89">
        <v>32.743309119589938</v>
      </c>
      <c r="J89">
        <v>24.586470244237823</v>
      </c>
      <c r="K89">
        <v>89.973746112467325</v>
      </c>
    </row>
    <row r="90" spans="1:11">
      <c r="B90">
        <v>5</v>
      </c>
      <c r="C90">
        <v>7.9358612592795872</v>
      </c>
      <c r="D90">
        <v>3.6931786058635123</v>
      </c>
      <c r="E90">
        <v>16.254758205303212</v>
      </c>
      <c r="H90">
        <v>5</v>
      </c>
      <c r="I90">
        <v>42.485421280137835</v>
      </c>
      <c r="J90">
        <v>24.574879598533798</v>
      </c>
      <c r="K90">
        <v>103.76193328158378</v>
      </c>
    </row>
    <row r="92" spans="1:11">
      <c r="A92" t="s">
        <v>398</v>
      </c>
      <c r="C92" t="s">
        <v>364</v>
      </c>
      <c r="G92" t="s">
        <v>398</v>
      </c>
      <c r="I92" t="s">
        <v>365</v>
      </c>
    </row>
    <row r="93" spans="1:11">
      <c r="C93" t="s">
        <v>171</v>
      </c>
      <c r="D93" t="s">
        <v>174</v>
      </c>
      <c r="E93" t="s">
        <v>175</v>
      </c>
      <c r="I93" t="s">
        <v>171</v>
      </c>
      <c r="J93" t="s">
        <v>174</v>
      </c>
      <c r="K93" t="s">
        <v>175</v>
      </c>
    </row>
    <row r="94" spans="1:11">
      <c r="A94" t="s">
        <v>283</v>
      </c>
      <c r="B94">
        <v>1</v>
      </c>
      <c r="C94">
        <v>2.0468697270546659</v>
      </c>
      <c r="D94">
        <v>2.1907252049369927</v>
      </c>
      <c r="E94">
        <v>2.5057151333792942</v>
      </c>
      <c r="G94" t="s">
        <v>283</v>
      </c>
      <c r="H94">
        <v>1</v>
      </c>
      <c r="I94">
        <v>6.7504430051180204</v>
      </c>
      <c r="J94">
        <v>4.4302177276964523</v>
      </c>
      <c r="K94">
        <v>7.9763086151080556</v>
      </c>
    </row>
    <row r="95" spans="1:11">
      <c r="B95">
        <v>1</v>
      </c>
      <c r="C95">
        <v>3.7966936987259632</v>
      </c>
      <c r="D95">
        <v>4.1644676273370305</v>
      </c>
      <c r="E95">
        <v>2.9991862119696879</v>
      </c>
      <c r="H95">
        <v>1</v>
      </c>
      <c r="I95">
        <v>9.6454621525963233</v>
      </c>
      <c r="J95">
        <v>5.8572450254891502</v>
      </c>
      <c r="K95">
        <v>11.054547610850271</v>
      </c>
    </row>
    <row r="96" spans="1:11">
      <c r="B96">
        <v>1</v>
      </c>
      <c r="C96">
        <v>2.7723135276725572</v>
      </c>
      <c r="D96">
        <v>4.7416808568534305</v>
      </c>
      <c r="E96">
        <v>2.7019814492301717</v>
      </c>
      <c r="H96">
        <v>1</v>
      </c>
      <c r="I96">
        <v>8.4700750164617471</v>
      </c>
      <c r="J96">
        <v>8.5315432408726508</v>
      </c>
      <c r="K96">
        <v>11.628541319662411</v>
      </c>
    </row>
    <row r="97" spans="1:11">
      <c r="B97">
        <v>1</v>
      </c>
      <c r="C97">
        <v>3.1547689528507332</v>
      </c>
      <c r="D97">
        <v>4.0749365479987132</v>
      </c>
      <c r="E97">
        <v>2.4283337527708362</v>
      </c>
      <c r="H97">
        <v>1</v>
      </c>
      <c r="I97">
        <v>14.85024365714213</v>
      </c>
      <c r="J97">
        <v>5.7392688948902979</v>
      </c>
      <c r="K97">
        <v>8.2080256540568932</v>
      </c>
    </row>
    <row r="98" spans="1:11">
      <c r="A98" t="s">
        <v>284</v>
      </c>
      <c r="B98">
        <v>3</v>
      </c>
      <c r="C98">
        <v>2.3733739976580304</v>
      </c>
      <c r="D98">
        <v>1.9998134473790017</v>
      </c>
      <c r="E98">
        <v>2.5625761310870052</v>
      </c>
      <c r="G98" t="s">
        <v>284</v>
      </c>
      <c r="H98">
        <v>3</v>
      </c>
      <c r="I98">
        <v>8.0460347780361854</v>
      </c>
      <c r="J98">
        <v>5.8299934527551116</v>
      </c>
      <c r="K98">
        <v>6.0029372140090143</v>
      </c>
    </row>
    <row r="99" spans="1:11">
      <c r="B99">
        <v>3</v>
      </c>
      <c r="C99">
        <v>2.8470015232849328</v>
      </c>
      <c r="D99">
        <v>1.4451144542229502</v>
      </c>
      <c r="E99">
        <v>3.1237637827654634</v>
      </c>
      <c r="H99">
        <v>3</v>
      </c>
      <c r="I99">
        <v>7.8660514184213515</v>
      </c>
      <c r="J99">
        <v>4.0256526645618784</v>
      </c>
      <c r="K99">
        <v>4.331076965046039</v>
      </c>
    </row>
    <row r="100" spans="1:11">
      <c r="B100">
        <v>3</v>
      </c>
      <c r="C100">
        <v>2.5338921371822454</v>
      </c>
      <c r="D100">
        <v>0.74213385811322585</v>
      </c>
      <c r="E100">
        <v>2.7342297253712542</v>
      </c>
      <c r="H100">
        <v>3</v>
      </c>
      <c r="I100">
        <v>12.244830442819586</v>
      </c>
      <c r="J100">
        <v>3.7859773766996487</v>
      </c>
      <c r="K100">
        <v>6.7708922873961077</v>
      </c>
    </row>
    <row r="101" spans="1:11">
      <c r="B101">
        <v>3</v>
      </c>
      <c r="C101">
        <v>2.0449791132234809</v>
      </c>
      <c r="D101">
        <v>3.1289555817887331</v>
      </c>
      <c r="E101">
        <v>3.2051477254614529</v>
      </c>
      <c r="H101">
        <v>3</v>
      </c>
      <c r="I101">
        <v>8.6888847483701479</v>
      </c>
      <c r="J101">
        <v>9.7060768625390459</v>
      </c>
      <c r="K101">
        <v>7.1777038633100654</v>
      </c>
    </row>
    <row r="102" spans="1:11">
      <c r="A102" t="s">
        <v>286</v>
      </c>
      <c r="B102">
        <v>5</v>
      </c>
      <c r="C102">
        <v>4.0450370932902375</v>
      </c>
      <c r="D102">
        <v>2.1508136786594179</v>
      </c>
      <c r="E102">
        <v>3.2815949824534476</v>
      </c>
      <c r="G102" t="s">
        <v>286</v>
      </c>
      <c r="H102">
        <v>5</v>
      </c>
      <c r="I102">
        <v>8.8615368660965732</v>
      </c>
      <c r="J102">
        <v>16.080845295262574</v>
      </c>
      <c r="K102">
        <v>23.626228569092</v>
      </c>
    </row>
    <row r="103" spans="1:11">
      <c r="B103">
        <v>5</v>
      </c>
      <c r="C103">
        <v>4.1884637721418896</v>
      </c>
      <c r="D103">
        <v>2.9458877061255873</v>
      </c>
      <c r="E103">
        <v>4.3002289946666652</v>
      </c>
      <c r="H103">
        <v>5</v>
      </c>
      <c r="I103">
        <v>12.330889527337836</v>
      </c>
      <c r="J103">
        <v>7.1962442057854812</v>
      </c>
      <c r="K103">
        <v>12.58935605351814</v>
      </c>
    </row>
    <row r="104" spans="1:11">
      <c r="B104">
        <v>5</v>
      </c>
      <c r="C104">
        <v>4.1555540095109684</v>
      </c>
      <c r="D104">
        <v>2.7876784295689871</v>
      </c>
      <c r="E104">
        <v>3.1815411111468848</v>
      </c>
      <c r="H104">
        <v>5</v>
      </c>
      <c r="I104">
        <v>10.530671088299069</v>
      </c>
      <c r="J104">
        <v>6.4937307669619608</v>
      </c>
      <c r="K104">
        <v>11.486430025195693</v>
      </c>
    </row>
    <row r="105" spans="1:11">
      <c r="B105">
        <v>5</v>
      </c>
      <c r="C105">
        <v>3.4839092139483472</v>
      </c>
      <c r="D105">
        <v>1.946840839404234</v>
      </c>
      <c r="E105">
        <v>3.5773554358175272</v>
      </c>
      <c r="H105">
        <v>5</v>
      </c>
      <c r="I105">
        <v>8.101788022178356</v>
      </c>
      <c r="J105">
        <v>7.4447946379320076</v>
      </c>
      <c r="K105">
        <v>6.8880524419088536</v>
      </c>
    </row>
    <row r="116" spans="1:19">
      <c r="A116" t="s">
        <v>275</v>
      </c>
      <c r="G116" t="s">
        <v>276</v>
      </c>
    </row>
    <row r="117" spans="1:19">
      <c r="A117" t="s">
        <v>368</v>
      </c>
      <c r="G117" t="s">
        <v>368</v>
      </c>
    </row>
    <row r="118" spans="1:19">
      <c r="C118" t="s">
        <v>369</v>
      </c>
      <c r="I118" t="s">
        <v>367</v>
      </c>
    </row>
    <row r="119" spans="1:19" ht="18">
      <c r="C119" t="s">
        <v>171</v>
      </c>
      <c r="D119" t="s">
        <v>174</v>
      </c>
      <c r="E119" t="s">
        <v>175</v>
      </c>
      <c r="I119" t="s">
        <v>171</v>
      </c>
      <c r="J119" t="s">
        <v>174</v>
      </c>
      <c r="K119" t="s">
        <v>175</v>
      </c>
      <c r="M119" s="20" t="s">
        <v>350</v>
      </c>
      <c r="S119" s="20" t="s">
        <v>351</v>
      </c>
    </row>
    <row r="120" spans="1:19">
      <c r="A120" t="s">
        <v>283</v>
      </c>
      <c r="B120">
        <v>1</v>
      </c>
      <c r="C120">
        <v>-6.3508997613061891E-2</v>
      </c>
      <c r="D120">
        <v>4.9494492964761098E-2</v>
      </c>
      <c r="E120">
        <v>-0.13299652515492899</v>
      </c>
      <c r="G120" t="s">
        <v>283</v>
      </c>
      <c r="H120">
        <v>1</v>
      </c>
      <c r="I120">
        <v>0.15283609795142766</v>
      </c>
      <c r="J120">
        <v>0.20373505526469673</v>
      </c>
      <c r="K120">
        <v>0.20445436611300169</v>
      </c>
    </row>
    <row r="121" spans="1:19">
      <c r="B121">
        <v>1</v>
      </c>
      <c r="C121">
        <v>-0.17997934952801317</v>
      </c>
      <c r="D121">
        <v>-0.10583567971083226</v>
      </c>
      <c r="E121">
        <v>0.1565294490712153</v>
      </c>
      <c r="H121">
        <v>1</v>
      </c>
      <c r="I121">
        <v>-2.4205987104958617E-3</v>
      </c>
      <c r="J121">
        <v>-6.307606949474294E-2</v>
      </c>
      <c r="K121">
        <v>1.0464494855929227</v>
      </c>
    </row>
    <row r="122" spans="1:19">
      <c r="B122">
        <v>1</v>
      </c>
      <c r="C122">
        <v>-0.17544109760012097</v>
      </c>
      <c r="D122">
        <v>6.0081251463587747E-2</v>
      </c>
      <c r="E122">
        <v>-0.17138487724823978</v>
      </c>
      <c r="H122">
        <v>1</v>
      </c>
      <c r="I122">
        <v>0.23516434331370528</v>
      </c>
      <c r="J122">
        <v>0.34990108900331895</v>
      </c>
      <c r="K122">
        <v>0.22673584037912201</v>
      </c>
    </row>
    <row r="123" spans="1:19">
      <c r="B123">
        <v>1</v>
      </c>
      <c r="C123">
        <v>-0.22018476331657377</v>
      </c>
      <c r="D123">
        <v>-7.1436953639701067E-2</v>
      </c>
      <c r="E123">
        <v>0.10882513773605258</v>
      </c>
      <c r="H123">
        <v>1</v>
      </c>
      <c r="I123">
        <v>0.52765330850871528</v>
      </c>
      <c r="J123">
        <v>0.3833841702844259</v>
      </c>
      <c r="K123">
        <v>0.58185930140876274</v>
      </c>
    </row>
    <row r="124" spans="1:19">
      <c r="A124" t="s">
        <v>284</v>
      </c>
      <c r="B124">
        <v>3</v>
      </c>
      <c r="C124">
        <v>7.13146280564884E-3</v>
      </c>
      <c r="D124">
        <v>-1.6492876109968576E-2</v>
      </c>
      <c r="E124">
        <v>5.0376774017862102E-3</v>
      </c>
      <c r="G124" t="s">
        <v>284</v>
      </c>
      <c r="H124">
        <v>3</v>
      </c>
      <c r="I124">
        <v>0.29170083498338306</v>
      </c>
      <c r="J124">
        <v>0.28564253776034976</v>
      </c>
      <c r="K124">
        <v>0.9774608327617994</v>
      </c>
    </row>
    <row r="125" spans="1:19">
      <c r="B125">
        <v>3</v>
      </c>
      <c r="C125">
        <v>5.3940944281532587E-2</v>
      </c>
      <c r="D125">
        <v>-8.6348317017333392E-2</v>
      </c>
      <c r="E125">
        <v>-1.22546708765975E-2</v>
      </c>
      <c r="H125">
        <v>3</v>
      </c>
      <c r="I125">
        <v>0.97454696179005018</v>
      </c>
      <c r="J125">
        <v>4.9909696716301376E-2</v>
      </c>
      <c r="K125">
        <v>0.41967935120553646</v>
      </c>
    </row>
    <row r="126" spans="1:19">
      <c r="B126">
        <v>3</v>
      </c>
      <c r="C126">
        <v>4.171114512664964E-2</v>
      </c>
      <c r="D126">
        <v>-7.2880322027764066E-3</v>
      </c>
      <c r="E126">
        <v>-0.25891538867784192</v>
      </c>
      <c r="H126">
        <v>3</v>
      </c>
      <c r="I126">
        <v>0.50772760256178961</v>
      </c>
      <c r="J126">
        <v>7.2034219257255866E-2</v>
      </c>
      <c r="K126">
        <v>1.8661610000085899E-2</v>
      </c>
    </row>
    <row r="127" spans="1:19">
      <c r="B127">
        <v>3</v>
      </c>
      <c r="C127">
        <v>5.3586454683216225E-2</v>
      </c>
      <c r="D127">
        <v>-5.2991946832518962E-2</v>
      </c>
      <c r="E127">
        <v>-3.1073497320698146E-3</v>
      </c>
      <c r="H127">
        <v>3</v>
      </c>
      <c r="I127">
        <v>0.68919492332880039</v>
      </c>
      <c r="J127">
        <v>0.6163612495248787</v>
      </c>
      <c r="K127">
        <v>0.5480083157258866</v>
      </c>
    </row>
    <row r="128" spans="1:19">
      <c r="A128" t="s">
        <v>286</v>
      </c>
      <c r="B128">
        <v>5</v>
      </c>
      <c r="C128">
        <v>1.3237553271746002E-3</v>
      </c>
      <c r="D128">
        <v>-4.1519765695854985E-2</v>
      </c>
      <c r="E128">
        <v>-8.3721493844255049E-2</v>
      </c>
      <c r="G128" t="s">
        <v>286</v>
      </c>
      <c r="H128">
        <v>5</v>
      </c>
      <c r="I128">
        <v>0.24985030586486234</v>
      </c>
      <c r="J128">
        <v>3.3900961232103267E-2</v>
      </c>
      <c r="K128">
        <v>-1.6838571567692789E-2</v>
      </c>
    </row>
    <row r="129" spans="1:11">
      <c r="B129">
        <v>5</v>
      </c>
      <c r="C129">
        <v>-6.3916403655135722E-3</v>
      </c>
      <c r="D129">
        <v>-7.378292847682405E-2</v>
      </c>
      <c r="E129">
        <v>-1.2791921805219328E-2</v>
      </c>
      <c r="H129">
        <v>5</v>
      </c>
      <c r="I129">
        <v>0.30206954414182891</v>
      </c>
      <c r="J129">
        <v>6.3004324834283379E-2</v>
      </c>
      <c r="K129">
        <v>0.56317652351619285</v>
      </c>
    </row>
    <row r="130" spans="1:11">
      <c r="B130">
        <v>5</v>
      </c>
      <c r="C130">
        <v>-2.4659982840722985E-2</v>
      </c>
      <c r="D130">
        <v>-0.24181923872685965</v>
      </c>
      <c r="E130">
        <v>-1.5493813797415793E-2</v>
      </c>
      <c r="H130">
        <v>5</v>
      </c>
      <c r="I130">
        <v>0.28256038715629678</v>
      </c>
      <c r="J130">
        <v>-0.10348730592809503</v>
      </c>
      <c r="K130">
        <v>0.47147453434619147</v>
      </c>
    </row>
    <row r="131" spans="1:11">
      <c r="B131">
        <v>5</v>
      </c>
      <c r="C131">
        <v>-5.8988385871655315E-2</v>
      </c>
      <c r="D131">
        <v>-0.10867167164275957</v>
      </c>
      <c r="E131">
        <v>4.4929077311390633E-3</v>
      </c>
      <c r="H131">
        <v>5</v>
      </c>
      <c r="I131">
        <v>0.22121492372284882</v>
      </c>
      <c r="J131">
        <v>0.27322784850387405</v>
      </c>
      <c r="K131">
        <v>0.47443777985594188</v>
      </c>
    </row>
    <row r="134" spans="1:11">
      <c r="A134" t="s">
        <v>287</v>
      </c>
      <c r="C134" t="s">
        <v>366</v>
      </c>
      <c r="G134" t="s">
        <v>287</v>
      </c>
      <c r="I134" t="s">
        <v>370</v>
      </c>
    </row>
    <row r="135" spans="1:11">
      <c r="C135" t="s">
        <v>171</v>
      </c>
      <c r="D135" t="s">
        <v>174</v>
      </c>
      <c r="E135" t="s">
        <v>175</v>
      </c>
      <c r="I135" t="s">
        <v>171</v>
      </c>
      <c r="J135" t="s">
        <v>174</v>
      </c>
      <c r="K135" t="s">
        <v>175</v>
      </c>
    </row>
    <row r="136" spans="1:11">
      <c r="A136" t="s">
        <v>283</v>
      </c>
      <c r="B136">
        <v>1</v>
      </c>
      <c r="C136">
        <v>-4.8966368754033235E-2</v>
      </c>
      <c r="D136">
        <v>2.5488436535859416E-2</v>
      </c>
      <c r="E136">
        <v>-8.6271060251564991E-3</v>
      </c>
      <c r="G136" t="s">
        <v>283</v>
      </c>
      <c r="H136">
        <v>1</v>
      </c>
      <c r="I136">
        <v>6.8091908408561986E-3</v>
      </c>
      <c r="J136">
        <v>9.0945148469831344E-2</v>
      </c>
      <c r="K136">
        <v>0.24717524403422117</v>
      </c>
    </row>
    <row r="137" spans="1:11">
      <c r="B137">
        <v>1</v>
      </c>
      <c r="C137">
        <v>-1.3271797477540884E-2</v>
      </c>
      <c r="D137">
        <v>2.6408677814082045E-3</v>
      </c>
      <c r="E137" s="17">
        <v>1.7303844865599053E-2</v>
      </c>
      <c r="H137">
        <v>1</v>
      </c>
      <c r="I137">
        <v>0.13392117228939865</v>
      </c>
      <c r="J137">
        <v>0.167937091585801</v>
      </c>
    </row>
    <row r="138" spans="1:11">
      <c r="B138">
        <v>1</v>
      </c>
      <c r="C138">
        <v>-7.7851811032839347E-3</v>
      </c>
      <c r="D138">
        <v>-5.8166431392569704E-3</v>
      </c>
      <c r="E138">
        <v>2.823866098047733E-2</v>
      </c>
      <c r="H138">
        <v>1</v>
      </c>
      <c r="I138">
        <v>0.11702146084864157</v>
      </c>
      <c r="J138">
        <v>2.2864527768254365E-2</v>
      </c>
      <c r="K138">
        <v>0.26666430094087157</v>
      </c>
    </row>
    <row r="139" spans="1:11">
      <c r="B139">
        <v>1</v>
      </c>
      <c r="C139">
        <v>-1.8464440989748341E-2</v>
      </c>
      <c r="D139">
        <v>-1.2113094713905179E-2</v>
      </c>
      <c r="E139">
        <v>1.530052755874957E-2</v>
      </c>
      <c r="H139">
        <v>1</v>
      </c>
      <c r="I139">
        <v>0.22062388294482224</v>
      </c>
      <c r="J139">
        <v>5.1782592400599292E-2</v>
      </c>
      <c r="K139">
        <v>0.20958122865040196</v>
      </c>
    </row>
    <row r="140" spans="1:11">
      <c r="A140" t="s">
        <v>284</v>
      </c>
      <c r="B140">
        <v>3</v>
      </c>
      <c r="C140">
        <v>1.6627196800160973E-2</v>
      </c>
      <c r="D140">
        <v>-3.901935331474018E-3</v>
      </c>
      <c r="E140">
        <v>4.1715142569650247E-2</v>
      </c>
      <c r="G140" t="s">
        <v>284</v>
      </c>
      <c r="H140">
        <v>3</v>
      </c>
      <c r="I140">
        <v>0.13102650840543623</v>
      </c>
      <c r="J140">
        <v>5.9353623028055476E-2</v>
      </c>
      <c r="K140">
        <v>0.3630837849958255</v>
      </c>
    </row>
    <row r="141" spans="1:11">
      <c r="B141">
        <v>3</v>
      </c>
      <c r="C141">
        <v>2.1246984246571919E-2</v>
      </c>
      <c r="D141">
        <v>-2.4695188411863769E-2</v>
      </c>
      <c r="E141">
        <v>4.664438635250235E-2</v>
      </c>
      <c r="H141">
        <v>3</v>
      </c>
      <c r="I141">
        <v>0.22224669162794677</v>
      </c>
      <c r="J141">
        <v>5.0117923746462831E-2</v>
      </c>
      <c r="K141">
        <v>0.17128318448874538</v>
      </c>
    </row>
    <row r="142" spans="1:11">
      <c r="B142">
        <v>3</v>
      </c>
      <c r="C142">
        <v>4.712488084531531E-3</v>
      </c>
      <c r="D142">
        <v>-2.6534444225703537E-3</v>
      </c>
      <c r="E142">
        <v>2.0824627019015114E-2</v>
      </c>
      <c r="H142">
        <v>3</v>
      </c>
      <c r="I142">
        <v>0.16005637178895807</v>
      </c>
      <c r="J142">
        <v>6.3326775304497429E-2</v>
      </c>
      <c r="K142">
        <v>0.26542560343441562</v>
      </c>
    </row>
    <row r="143" spans="1:11">
      <c r="B143">
        <v>3</v>
      </c>
      <c r="C143">
        <v>5.1589699996952417E-3</v>
      </c>
      <c r="D143">
        <v>3.395089888536252E-3</v>
      </c>
      <c r="E143">
        <v>2.7318204890487682E-2</v>
      </c>
      <c r="H143">
        <v>3</v>
      </c>
      <c r="I143">
        <v>0.37622480589453133</v>
      </c>
      <c r="J143">
        <v>0.28988763331737366</v>
      </c>
      <c r="K143">
        <v>0.24449221929346257</v>
      </c>
    </row>
    <row r="144" spans="1:11">
      <c r="A144" t="s">
        <v>286</v>
      </c>
      <c r="B144">
        <v>5</v>
      </c>
      <c r="C144">
        <v>-7.0287796469979801E-3</v>
      </c>
      <c r="D144">
        <v>0.10756836653153383</v>
      </c>
      <c r="E144">
        <v>-8.3305211575411001E-2</v>
      </c>
      <c r="G144" t="s">
        <v>286</v>
      </c>
      <c r="H144">
        <v>5</v>
      </c>
      <c r="I144">
        <v>2.3187922121696698E-2</v>
      </c>
      <c r="J144">
        <v>0.23145395776318006</v>
      </c>
      <c r="K144">
        <v>0.40878327315952928</v>
      </c>
    </row>
    <row r="145" spans="1:11">
      <c r="B145">
        <v>5</v>
      </c>
      <c r="C145">
        <v>-2.8580925228676038E-3</v>
      </c>
      <c r="D145">
        <v>8.4664786384885254E-2</v>
      </c>
      <c r="E145">
        <v>1.6232370498408238E-2</v>
      </c>
      <c r="H145">
        <v>5</v>
      </c>
      <c r="I145">
        <v>7.4806031065243042E-2</v>
      </c>
      <c r="J145">
        <v>0.16511745448325538</v>
      </c>
      <c r="K145">
        <v>0.14092859564770108</v>
      </c>
    </row>
    <row r="146" spans="1:11">
      <c r="B146">
        <v>5</v>
      </c>
      <c r="C146">
        <v>-3.6504293091946913E-5</v>
      </c>
      <c r="D146">
        <v>4.4835778475397191E-4</v>
      </c>
      <c r="E146">
        <v>-3.7373163361023136E-3</v>
      </c>
      <c r="H146">
        <v>5</v>
      </c>
      <c r="I146">
        <v>7.7507453507184951E-2</v>
      </c>
      <c r="J146">
        <v>4.874783759550378E-2</v>
      </c>
      <c r="K146">
        <v>0.21434636881536992</v>
      </c>
    </row>
    <row r="147" spans="1:11">
      <c r="B147">
        <v>5</v>
      </c>
      <c r="C147">
        <v>1.4647006166018132E-2</v>
      </c>
      <c r="D147">
        <v>-2.6672115009023461E-3</v>
      </c>
      <c r="E147">
        <v>3.3988741869551323E-2</v>
      </c>
      <c r="H147">
        <v>5</v>
      </c>
      <c r="I147">
        <v>0.11747307765666767</v>
      </c>
      <c r="J147">
        <v>5.9480708120140176E-2</v>
      </c>
      <c r="K147">
        <v>0.2944267629299101</v>
      </c>
    </row>
    <row r="148" spans="1:11">
      <c r="K148" s="18">
        <v>-3.7898041997947343E-2</v>
      </c>
    </row>
    <row r="149" spans="1:11">
      <c r="A149" t="s">
        <v>398</v>
      </c>
      <c r="C149" t="s">
        <v>366</v>
      </c>
      <c r="G149" t="s">
        <v>398</v>
      </c>
      <c r="I149" t="s">
        <v>371</v>
      </c>
    </row>
    <row r="150" spans="1:11">
      <c r="C150" t="s">
        <v>171</v>
      </c>
      <c r="D150" t="s">
        <v>174</v>
      </c>
      <c r="E150" t="s">
        <v>175</v>
      </c>
      <c r="I150" t="s">
        <v>171</v>
      </c>
      <c r="J150" t="s">
        <v>174</v>
      </c>
      <c r="K150" t="s">
        <v>175</v>
      </c>
    </row>
    <row r="151" spans="1:11">
      <c r="A151" t="s">
        <v>283</v>
      </c>
      <c r="B151">
        <v>1</v>
      </c>
      <c r="C151">
        <v>-4.8954148705625967E-3</v>
      </c>
      <c r="D151">
        <v>-2.4637022630431891E-3</v>
      </c>
      <c r="E151">
        <v>5.819073602391589E-3</v>
      </c>
      <c r="G151" t="s">
        <v>283</v>
      </c>
      <c r="H151">
        <v>1</v>
      </c>
      <c r="I151">
        <v>9.1033151236735773E-3</v>
      </c>
      <c r="J151">
        <v>4.2014540546932962E-3</v>
      </c>
      <c r="K151">
        <v>2.2100601821822427E-2</v>
      </c>
    </row>
    <row r="152" spans="1:11">
      <c r="B152">
        <v>1</v>
      </c>
      <c r="C152">
        <v>-2.4333511424863615E-3</v>
      </c>
      <c r="D152">
        <v>-3.293804274951627E-3</v>
      </c>
      <c r="E152">
        <v>6.9213041461142506E-3</v>
      </c>
      <c r="H152">
        <v>1</v>
      </c>
      <c r="I152">
        <v>1.4973697827365901E-2</v>
      </c>
      <c r="J152">
        <v>1.7442236957392041E-3</v>
      </c>
      <c r="K152">
        <v>3.0895594023735033E-2</v>
      </c>
    </row>
    <row r="153" spans="1:11">
      <c r="B153">
        <v>1</v>
      </c>
      <c r="C153">
        <v>1.467620905333814E-3</v>
      </c>
      <c r="D153">
        <v>0</v>
      </c>
      <c r="E153">
        <v>2.4869974637175716E-3</v>
      </c>
      <c r="H153">
        <v>1</v>
      </c>
      <c r="I153">
        <v>1.8425244383873069E-2</v>
      </c>
      <c r="J153">
        <v>1.1279352333390537E-2</v>
      </c>
      <c r="K153">
        <v>2.9054139935242092E-2</v>
      </c>
    </row>
    <row r="154" spans="1:11">
      <c r="B154">
        <v>1</v>
      </c>
      <c r="C154">
        <v>-2.3350891771743635E-3</v>
      </c>
      <c r="D154">
        <v>7.1644020183890479E-4</v>
      </c>
      <c r="E154">
        <v>3.440148443922022E-3</v>
      </c>
      <c r="H154">
        <v>1</v>
      </c>
      <c r="I154">
        <v>3.2472871252264314E-2</v>
      </c>
      <c r="J154">
        <v>5.6698102818733848E-3</v>
      </c>
      <c r="K154">
        <v>2.0641612435844808E-2</v>
      </c>
    </row>
    <row r="155" spans="1:11">
      <c r="A155" t="s">
        <v>284</v>
      </c>
      <c r="B155">
        <v>3</v>
      </c>
      <c r="C155">
        <v>4.1421344580963186E-4</v>
      </c>
      <c r="D155">
        <v>8.6340489542824101E-4</v>
      </c>
      <c r="E155">
        <v>5.7885286211437313E-3</v>
      </c>
      <c r="G155" t="s">
        <v>284</v>
      </c>
      <c r="H155">
        <v>3</v>
      </c>
      <c r="I155">
        <v>1.7297132435030331E-2</v>
      </c>
      <c r="J155">
        <v>1.2262750149523806E-2</v>
      </c>
      <c r="K155">
        <v>1.6027698510792568E-2</v>
      </c>
    </row>
    <row r="156" spans="1:11">
      <c r="B156">
        <v>3</v>
      </c>
      <c r="C156">
        <v>1.617542569550836E-4</v>
      </c>
      <c r="D156">
        <v>-1.0953884449949279E-4</v>
      </c>
      <c r="E156">
        <v>1.5405114087058844E-2</v>
      </c>
      <c r="H156">
        <v>3</v>
      </c>
      <c r="I156">
        <v>1.5099402754384901E-2</v>
      </c>
      <c r="J156">
        <v>7.5706344005568409E-3</v>
      </c>
      <c r="K156">
        <v>1.8998308081941511E-2</v>
      </c>
    </row>
    <row r="157" spans="1:11">
      <c r="B157">
        <v>3</v>
      </c>
      <c r="C157">
        <v>1.3157603174890949E-3</v>
      </c>
      <c r="D157">
        <v>2.3968442890578319E-3</v>
      </c>
      <c r="E157">
        <v>5.9778706446126902E-3</v>
      </c>
      <c r="H157">
        <v>3</v>
      </c>
      <c r="I157">
        <v>3.021736241760023E-2</v>
      </c>
      <c r="J157">
        <v>1.1455902380088851E-2</v>
      </c>
      <c r="K157">
        <v>1.7991747317305705E-2</v>
      </c>
    </row>
    <row r="158" spans="1:11">
      <c r="B158">
        <v>3</v>
      </c>
      <c r="C158">
        <v>7.6129671341976636E-4</v>
      </c>
      <c r="D158">
        <v>1.7807457035880808E-4</v>
      </c>
      <c r="E158">
        <v>8.2586529366992147E-3</v>
      </c>
      <c r="H158">
        <v>3</v>
      </c>
      <c r="I158">
        <v>2.0534825389451512E-2</v>
      </c>
      <c r="J158">
        <v>1.9752840286877595E-2</v>
      </c>
      <c r="K158">
        <v>2.0081736680296274E-2</v>
      </c>
    </row>
    <row r="159" spans="1:11">
      <c r="A159" t="s">
        <v>286</v>
      </c>
      <c r="B159">
        <v>5</v>
      </c>
      <c r="C159">
        <v>4.0288295685320238E-4</v>
      </c>
      <c r="D159">
        <v>5.1080337459334776E-4</v>
      </c>
      <c r="E159">
        <v>7.6777752028700519E-3</v>
      </c>
      <c r="G159" t="s">
        <v>286</v>
      </c>
      <c r="H159">
        <v>5</v>
      </c>
      <c r="I159">
        <v>1.4737703709253012E-2</v>
      </c>
      <c r="J159">
        <v>4.196923080495988E-2</v>
      </c>
      <c r="K159">
        <v>6.8227279925008599E-2</v>
      </c>
    </row>
    <row r="160" spans="1:11">
      <c r="B160">
        <v>5</v>
      </c>
      <c r="C160">
        <v>1.9287341551540193E-3</v>
      </c>
      <c r="D160">
        <v>-2.8654969672724473E-4</v>
      </c>
      <c r="E160">
        <v>7.5268279192637925E-3</v>
      </c>
      <c r="H160">
        <v>5</v>
      </c>
      <c r="I160">
        <v>2.6162144140856242E-2</v>
      </c>
      <c r="J160">
        <v>1.236332083797482E-2</v>
      </c>
      <c r="K160">
        <v>3.2196848927750321E-2</v>
      </c>
    </row>
    <row r="161" spans="2:11">
      <c r="B161">
        <v>5</v>
      </c>
      <c r="C161">
        <v>2.836531319417026E-3</v>
      </c>
      <c r="D161">
        <v>-4.6294149897266855E-4</v>
      </c>
      <c r="E161">
        <v>9.1479687743670161E-3</v>
      </c>
      <c r="H161">
        <v>5</v>
      </c>
      <c r="I161">
        <v>2.1810094053905424E-2</v>
      </c>
      <c r="J161">
        <v>1.0566976171839755E-2</v>
      </c>
      <c r="K161">
        <v>3.3864900066178941E-2</v>
      </c>
    </row>
    <row r="162" spans="2:11">
      <c r="B162">
        <v>5</v>
      </c>
      <c r="C162">
        <v>-2.3349485327428895E-4</v>
      </c>
      <c r="D162">
        <v>-1.4965549531445862E-3</v>
      </c>
      <c r="E162">
        <v>4.4313634546517197E-3</v>
      </c>
      <c r="H162">
        <v>5</v>
      </c>
      <c r="I162">
        <v>1.3510192075981692E-2</v>
      </c>
      <c r="J162">
        <v>1.4866402780569029E-2</v>
      </c>
      <c r="K162">
        <v>1.4284628353733049E-2</v>
      </c>
    </row>
    <row r="177" spans="1:19">
      <c r="A177" t="s">
        <v>372</v>
      </c>
      <c r="G177" t="s">
        <v>373</v>
      </c>
    </row>
    <row r="178" spans="1:19" ht="18">
      <c r="A178" t="s">
        <v>374</v>
      </c>
      <c r="G178" t="s">
        <v>374</v>
      </c>
      <c r="M178" s="20" t="s">
        <v>402</v>
      </c>
      <c r="S178" s="20" t="s">
        <v>403</v>
      </c>
    </row>
    <row r="180" spans="1:19">
      <c r="C180" t="s">
        <v>171</v>
      </c>
      <c r="D180" t="s">
        <v>174</v>
      </c>
      <c r="E180" t="s">
        <v>175</v>
      </c>
      <c r="I180" t="s">
        <v>171</v>
      </c>
      <c r="J180" t="s">
        <v>174</v>
      </c>
      <c r="K180" t="s">
        <v>175</v>
      </c>
    </row>
    <row r="181" spans="1:19">
      <c r="A181" t="s">
        <v>283</v>
      </c>
      <c r="B181">
        <v>1</v>
      </c>
      <c r="C181" s="14">
        <v>4.0179446640316199</v>
      </c>
      <c r="D181" s="14">
        <v>2.4856940509915013</v>
      </c>
      <c r="E181" s="14">
        <v>1.3742414860681116</v>
      </c>
      <c r="G181" t="s">
        <v>283</v>
      </c>
      <c r="H181">
        <v>1</v>
      </c>
      <c r="I181" s="14">
        <v>4.1394466403162049</v>
      </c>
      <c r="J181" s="14">
        <v>2.3553824362606233</v>
      </c>
      <c r="K181" s="14">
        <v>1.3909597523219817</v>
      </c>
    </row>
    <row r="182" spans="1:19">
      <c r="B182">
        <v>1</v>
      </c>
      <c r="C182" s="14">
        <v>1.661095890410959</v>
      </c>
      <c r="D182" s="14">
        <v>1.7308870967741934</v>
      </c>
      <c r="E182" s="14">
        <v>1.8546351490236381</v>
      </c>
      <c r="H182">
        <v>1</v>
      </c>
      <c r="I182" s="14">
        <v>1.7631963470319634</v>
      </c>
      <c r="J182" s="14">
        <v>1.7547379032258064</v>
      </c>
      <c r="K182" s="14">
        <v>1.851634121274409</v>
      </c>
    </row>
    <row r="183" spans="1:19">
      <c r="B183">
        <v>1</v>
      </c>
      <c r="C183" s="14">
        <v>1.8222388059701491</v>
      </c>
      <c r="D183" s="14">
        <v>4.0253542510121463</v>
      </c>
      <c r="E183" s="14">
        <v>1.3266666666666671</v>
      </c>
      <c r="H183">
        <v>1</v>
      </c>
      <c r="I183" s="14">
        <v>2.3243283582089553</v>
      </c>
      <c r="J183" s="14">
        <v>3.6084008097165996</v>
      </c>
      <c r="K183" s="14">
        <v>0.80333333333333357</v>
      </c>
    </row>
    <row r="184" spans="1:19">
      <c r="B184">
        <v>1</v>
      </c>
      <c r="C184" s="14">
        <v>1.0439716312056735</v>
      </c>
      <c r="D184" s="14">
        <v>2.1639169139465873</v>
      </c>
      <c r="E184" s="14">
        <v>1.8825685279187814</v>
      </c>
      <c r="H184">
        <v>1</v>
      </c>
      <c r="I184" s="14">
        <v>1.7792907801418436</v>
      </c>
      <c r="J184" s="14">
        <v>2.1464094955489612</v>
      </c>
      <c r="K184" s="14">
        <v>1.903218274111675</v>
      </c>
    </row>
    <row r="185" spans="1:19">
      <c r="A185" t="s">
        <v>284</v>
      </c>
      <c r="B185">
        <v>3</v>
      </c>
      <c r="C185" s="11">
        <v>3.0246428571428572</v>
      </c>
      <c r="D185" s="11">
        <v>3.4237121212121204</v>
      </c>
      <c r="E185" s="11">
        <v>3.0801435406698601</v>
      </c>
      <c r="G185" t="s">
        <v>284</v>
      </c>
      <c r="H185">
        <v>3</v>
      </c>
      <c r="I185" s="11">
        <v>3.0664285714285713</v>
      </c>
      <c r="J185" s="11">
        <v>3.3748484848484841</v>
      </c>
      <c r="K185" s="11">
        <v>3.0622009569377999</v>
      </c>
    </row>
    <row r="186" spans="1:19">
      <c r="B186">
        <v>3</v>
      </c>
      <c r="C186" s="11">
        <v>3.4218120805369123</v>
      </c>
      <c r="D186" s="11">
        <v>3.5950243902439034</v>
      </c>
      <c r="E186" s="11">
        <v>3.3677900552486184</v>
      </c>
      <c r="H186">
        <v>3</v>
      </c>
      <c r="I186" s="11">
        <v>3.3321140939597305</v>
      </c>
      <c r="J186" s="11">
        <v>3.4807317073170747</v>
      </c>
      <c r="K186" s="11">
        <v>3.5067679558011049</v>
      </c>
    </row>
    <row r="187" spans="1:19">
      <c r="B187">
        <v>3</v>
      </c>
      <c r="C187" s="11">
        <v>3.2798327759197319</v>
      </c>
      <c r="D187" s="11">
        <v>2.9730330330330332</v>
      </c>
      <c r="E187" s="11">
        <v>2.6404054054054056</v>
      </c>
      <c r="H187">
        <v>3</v>
      </c>
      <c r="I187" s="11">
        <v>3.3382274247491637</v>
      </c>
      <c r="J187" s="11">
        <v>2.8348348348348349</v>
      </c>
      <c r="K187" s="11">
        <v>2.5328918918918921</v>
      </c>
    </row>
    <row r="188" spans="1:19">
      <c r="B188">
        <v>3</v>
      </c>
      <c r="C188" s="11">
        <v>3.0285138539042826</v>
      </c>
      <c r="D188" s="11">
        <v>2.7131909547738688</v>
      </c>
      <c r="E188" s="11">
        <v>4.1667276051188296</v>
      </c>
      <c r="H188">
        <v>3</v>
      </c>
      <c r="I188" s="11">
        <v>2.9260453400503783</v>
      </c>
      <c r="J188" s="11">
        <v>2.617839195979899</v>
      </c>
      <c r="K188" s="11">
        <v>3.7444241316270563</v>
      </c>
    </row>
    <row r="189" spans="1:19">
      <c r="A189" t="s">
        <v>286</v>
      </c>
      <c r="B189">
        <v>5</v>
      </c>
      <c r="C189" s="19">
        <v>3.6655831739961773</v>
      </c>
      <c r="D189" s="19">
        <v>3.6750602409638553</v>
      </c>
      <c r="E189" s="19">
        <v>3.3632558139534874</v>
      </c>
      <c r="G189" t="s">
        <v>286</v>
      </c>
      <c r="H189">
        <v>5</v>
      </c>
      <c r="I189">
        <v>3.6655831739961773</v>
      </c>
      <c r="J189">
        <v>3.5897590361445779</v>
      </c>
      <c r="K189">
        <v>3.3306976744186043</v>
      </c>
    </row>
    <row r="190" spans="1:19">
      <c r="B190">
        <v>5</v>
      </c>
      <c r="C190" s="19">
        <v>3.5313281249999999</v>
      </c>
      <c r="D190" s="19">
        <v>3.914893617021276</v>
      </c>
      <c r="E190" s="19">
        <v>3.3163385826771652</v>
      </c>
      <c r="H190">
        <v>5</v>
      </c>
      <c r="I190">
        <v>3.5813671874999997</v>
      </c>
      <c r="J190">
        <v>3.9419729206963243</v>
      </c>
      <c r="K190">
        <v>3.3765748031496061</v>
      </c>
    </row>
    <row r="191" spans="1:19">
      <c r="B191">
        <v>5</v>
      </c>
      <c r="C191" s="19">
        <v>3.4101785714285704</v>
      </c>
      <c r="D191" s="19">
        <v>4.0002362204724404</v>
      </c>
      <c r="E191" s="19">
        <v>3.8208000000000002</v>
      </c>
      <c r="H191">
        <v>5</v>
      </c>
      <c r="I191">
        <v>3.571130952380952</v>
      </c>
      <c r="J191">
        <v>4.0042125984251964</v>
      </c>
      <c r="K191">
        <v>3.88992</v>
      </c>
    </row>
    <row r="192" spans="1:19">
      <c r="B192">
        <v>5</v>
      </c>
      <c r="C192" s="19">
        <v>3.7900190839694661</v>
      </c>
      <c r="D192" s="19">
        <v>3.7360721442885776</v>
      </c>
      <c r="E192" s="19">
        <v>4.0632681017612517</v>
      </c>
      <c r="H192">
        <v>5</v>
      </c>
      <c r="I192">
        <v>3.7568702290076335</v>
      </c>
      <c r="J192">
        <v>3.7106813627254516</v>
      </c>
      <c r="K192">
        <v>3.9531311154598825</v>
      </c>
    </row>
    <row r="195" spans="1:11">
      <c r="A195" t="s">
        <v>375</v>
      </c>
      <c r="G195" t="s">
        <v>375</v>
      </c>
    </row>
    <row r="196" spans="1:11">
      <c r="C196" t="s">
        <v>171</v>
      </c>
      <c r="D196" t="s">
        <v>174</v>
      </c>
      <c r="E196" t="s">
        <v>175</v>
      </c>
      <c r="I196" t="s">
        <v>171</v>
      </c>
      <c r="J196" t="s">
        <v>174</v>
      </c>
      <c r="K196" t="s">
        <v>175</v>
      </c>
    </row>
    <row r="197" spans="1:11">
      <c r="A197" t="s">
        <v>283</v>
      </c>
      <c r="B197">
        <v>1</v>
      </c>
      <c r="C197" s="14">
        <v>4.1364438839848674</v>
      </c>
      <c r="D197" s="14">
        <v>4.6879429735234224</v>
      </c>
      <c r="E197" s="14">
        <v>3.6955025906735748</v>
      </c>
      <c r="G197" t="s">
        <v>283</v>
      </c>
      <c r="H197">
        <v>1</v>
      </c>
      <c r="I197" s="14">
        <v>4.1031525851197976</v>
      </c>
      <c r="J197" s="14">
        <v>4.7480448065173118</v>
      </c>
      <c r="K197" s="14">
        <v>3.6955025906735748</v>
      </c>
    </row>
    <row r="198" spans="1:11">
      <c r="B198">
        <v>1</v>
      </c>
      <c r="C198" s="14">
        <v>4.9510659898477156</v>
      </c>
      <c r="D198" s="14">
        <v>5.15075075075075</v>
      </c>
      <c r="E198" s="14">
        <v>1.4314429868819372</v>
      </c>
      <c r="H198">
        <v>1</v>
      </c>
      <c r="I198" s="14">
        <v>4.921827411167512</v>
      </c>
      <c r="J198" s="14">
        <v>5.1302502502502492</v>
      </c>
      <c r="K198" s="14">
        <v>1.5859737638748734</v>
      </c>
    </row>
    <row r="199" spans="1:11">
      <c r="B199">
        <v>1</v>
      </c>
      <c r="C199" s="14">
        <v>4.7537911301859799</v>
      </c>
      <c r="D199" s="14">
        <v>5.4213861386138618</v>
      </c>
      <c r="E199" s="14">
        <v>2.5522962226640158</v>
      </c>
      <c r="H199">
        <v>1</v>
      </c>
      <c r="I199" s="14">
        <v>4.9091130185979965</v>
      </c>
      <c r="J199" s="14">
        <v>5.4</v>
      </c>
      <c r="K199" s="14">
        <v>2.6279821073558645</v>
      </c>
    </row>
    <row r="200" spans="1:11">
      <c r="B200">
        <v>1</v>
      </c>
      <c r="C200" s="14">
        <v>4.5051168511685127</v>
      </c>
      <c r="D200" s="14">
        <v>5.2727272727272725</v>
      </c>
      <c r="E200" s="14">
        <v>5.182956777996071</v>
      </c>
      <c r="H200">
        <v>1</v>
      </c>
      <c r="I200" s="14">
        <v>4.2794095940959425</v>
      </c>
      <c r="J200" s="14">
        <v>5.2832727272727267</v>
      </c>
      <c r="K200" s="14">
        <v>5.2861001964636545</v>
      </c>
    </row>
    <row r="201" spans="1:11">
      <c r="A201" t="s">
        <v>284</v>
      </c>
      <c r="B201">
        <v>3</v>
      </c>
      <c r="C201" s="11">
        <v>3.7634270650263622</v>
      </c>
      <c r="D201" s="11">
        <v>4.020536277602524</v>
      </c>
      <c r="E201" s="11">
        <v>3.9045531197301857</v>
      </c>
      <c r="G201" t="s">
        <v>284</v>
      </c>
      <c r="H201">
        <v>3</v>
      </c>
      <c r="I201" s="11">
        <v>3.4656766256590519</v>
      </c>
      <c r="J201" s="11">
        <v>3.7302050473186128</v>
      </c>
      <c r="K201" s="11">
        <v>3.8394772344013495</v>
      </c>
    </row>
    <row r="202" spans="1:11">
      <c r="B202">
        <v>3</v>
      </c>
      <c r="C202" s="11">
        <v>3.540590809628009</v>
      </c>
      <c r="D202" s="11">
        <v>3.9711664482306688</v>
      </c>
      <c r="E202" s="11">
        <v>4.9334383954154726</v>
      </c>
      <c r="H202">
        <v>3</v>
      </c>
      <c r="I202" s="11">
        <v>3.6216192560175058</v>
      </c>
      <c r="J202" s="11">
        <v>4.0458715596330279</v>
      </c>
      <c r="K202" s="11">
        <v>5.1009169054441257</v>
      </c>
    </row>
    <row r="203" spans="1:11">
      <c r="B203">
        <v>3</v>
      </c>
      <c r="C203" s="11">
        <v>3.2542148760330569</v>
      </c>
      <c r="D203" s="11">
        <v>3.9681312127236588</v>
      </c>
      <c r="E203" s="11">
        <v>6.6716289592760187</v>
      </c>
      <c r="H203">
        <v>3</v>
      </c>
      <c r="I203" s="11">
        <v>3.1021487603305777</v>
      </c>
      <c r="J203" s="11">
        <v>4.312326043737575</v>
      </c>
      <c r="K203" s="11">
        <v>6.4667420814479648</v>
      </c>
    </row>
    <row r="204" spans="1:11">
      <c r="B204">
        <v>3</v>
      </c>
      <c r="C204" s="11">
        <v>3.2224860853432284</v>
      </c>
      <c r="D204" s="11">
        <v>4.7959933222036728</v>
      </c>
      <c r="E204" s="11">
        <v>4.0726451612903229</v>
      </c>
      <c r="H204">
        <v>3</v>
      </c>
      <c r="I204" s="11">
        <v>3.3380333951762529</v>
      </c>
      <c r="J204" s="11">
        <v>4.6562604340567608</v>
      </c>
      <c r="K204" s="11">
        <v>4.1661290322580653</v>
      </c>
    </row>
    <row r="205" spans="1:11">
      <c r="A205" t="s">
        <v>286</v>
      </c>
      <c r="B205">
        <v>5</v>
      </c>
      <c r="C205" s="19">
        <v>5.3495375722543352</v>
      </c>
      <c r="D205" s="19">
        <v>4.5160563380281671</v>
      </c>
      <c r="E205" s="19">
        <v>4.3750588235294119</v>
      </c>
      <c r="G205" t="s">
        <v>286</v>
      </c>
      <c r="H205">
        <v>5</v>
      </c>
      <c r="I205">
        <v>5.5546820809248558</v>
      </c>
      <c r="J205">
        <v>4.574647887323942</v>
      </c>
      <c r="K205">
        <v>4.4809411764705889</v>
      </c>
    </row>
    <row r="206" spans="1:11">
      <c r="B206">
        <v>5</v>
      </c>
      <c r="C206" s="19">
        <v>4.5633003952569169</v>
      </c>
      <c r="D206" s="19">
        <v>4.4645564516129026</v>
      </c>
      <c r="E206" s="19">
        <v>4.8834730538922138</v>
      </c>
      <c r="H206">
        <v>5</v>
      </c>
      <c r="I206">
        <v>4.6139525691699603</v>
      </c>
      <c r="J206">
        <v>4.5313911290322579</v>
      </c>
      <c r="K206">
        <v>4.9076247504990009</v>
      </c>
    </row>
    <row r="207" spans="1:11">
      <c r="B207">
        <v>5</v>
      </c>
      <c r="C207" s="19">
        <v>4.537485029940119</v>
      </c>
      <c r="D207" s="19">
        <v>4.8510671936758909</v>
      </c>
      <c r="E207" s="19">
        <v>4.3763241106719368</v>
      </c>
      <c r="H207">
        <v>5</v>
      </c>
      <c r="I207">
        <v>4.4621556886227536</v>
      </c>
      <c r="J207">
        <v>4.826956521739131</v>
      </c>
      <c r="K207">
        <v>4.6252766798418978</v>
      </c>
    </row>
    <row r="208" spans="1:11">
      <c r="B208">
        <v>5</v>
      </c>
      <c r="C208" s="19">
        <v>5.5823353293413183</v>
      </c>
      <c r="D208" s="19">
        <v>5.0211594202898544</v>
      </c>
      <c r="E208" s="19">
        <v>4.6611417322834638</v>
      </c>
      <c r="H208">
        <v>5</v>
      </c>
      <c r="I208">
        <v>5.5548902195608783</v>
      </c>
      <c r="J208">
        <v>4.9571014492753624</v>
      </c>
      <c r="K208">
        <v>4.6025393700787403</v>
      </c>
    </row>
    <row r="210" spans="1:11">
      <c r="A210" t="s">
        <v>376</v>
      </c>
      <c r="G210" t="s">
        <v>377</v>
      </c>
    </row>
    <row r="211" spans="1:11">
      <c r="C211" t="s">
        <v>171</v>
      </c>
      <c r="D211" t="s">
        <v>174</v>
      </c>
      <c r="E211" t="s">
        <v>175</v>
      </c>
      <c r="I211" t="s">
        <v>171</v>
      </c>
      <c r="J211" t="s">
        <v>174</v>
      </c>
      <c r="K211" t="s">
        <v>175</v>
      </c>
    </row>
    <row r="212" spans="1:11">
      <c r="A212" t="s">
        <v>378</v>
      </c>
      <c r="B212">
        <v>1</v>
      </c>
      <c r="C212" s="14">
        <v>7.7082870370370378</v>
      </c>
      <c r="D212" s="14">
        <v>7.3875024295432468</v>
      </c>
      <c r="E212" s="14">
        <v>7.352426693629929</v>
      </c>
      <c r="G212" t="s">
        <v>283</v>
      </c>
      <c r="H212">
        <v>1</v>
      </c>
      <c r="I212" s="14">
        <v>7.909305555555556</v>
      </c>
      <c r="J212" s="14">
        <v>7.2787560738581156</v>
      </c>
      <c r="K212" s="14">
        <v>7.3162790697674414</v>
      </c>
    </row>
    <row r="213" spans="1:11">
      <c r="B213">
        <v>1</v>
      </c>
      <c r="C213" s="14">
        <v>7.6655365686944625</v>
      </c>
      <c r="D213" s="14">
        <v>7.909960629921259</v>
      </c>
      <c r="E213" s="14">
        <v>7.3025048169556852</v>
      </c>
      <c r="H213">
        <v>1</v>
      </c>
      <c r="I213" s="14">
        <v>7.6884415584415589</v>
      </c>
      <c r="J213" s="14">
        <v>7.6972047244094481</v>
      </c>
      <c r="K213" s="14">
        <v>7.2952023121387297</v>
      </c>
    </row>
    <row r="214" spans="1:11">
      <c r="B214">
        <v>1</v>
      </c>
      <c r="C214" s="14">
        <v>8.2930468749999982</v>
      </c>
      <c r="D214" s="14">
        <v>7.6300963391136802</v>
      </c>
      <c r="E214" s="14">
        <v>7.3905319148936179</v>
      </c>
      <c r="H214">
        <v>1</v>
      </c>
      <c r="I214" s="14">
        <v>7.6854687499999992</v>
      </c>
      <c r="J214" s="14">
        <v>7.6300963391136802</v>
      </c>
      <c r="K214" s="14">
        <v>7.4194294003868473</v>
      </c>
    </row>
    <row r="215" spans="1:11">
      <c r="B215">
        <v>1</v>
      </c>
      <c r="C215" s="14">
        <v>7.7914567360350473</v>
      </c>
      <c r="D215" s="14">
        <v>7.5308562992125978</v>
      </c>
      <c r="E215" s="14">
        <v>7.6397733990147803</v>
      </c>
      <c r="H215">
        <v>1</v>
      </c>
      <c r="I215" s="14">
        <v>8.3839320920043789</v>
      </c>
      <c r="J215" s="14">
        <v>7.5163877952755902</v>
      </c>
      <c r="K215" s="14">
        <v>7.7228965517241406</v>
      </c>
    </row>
    <row r="216" spans="1:11">
      <c r="A216" t="s">
        <v>284</v>
      </c>
      <c r="B216">
        <v>3</v>
      </c>
      <c r="C216" s="11">
        <v>15.686061452513965</v>
      </c>
      <c r="D216" s="11">
        <v>15.127990297990298</v>
      </c>
      <c r="E216" s="11">
        <v>14.969703504043128</v>
      </c>
      <c r="G216" t="s">
        <v>284</v>
      </c>
      <c r="H216">
        <v>3</v>
      </c>
      <c r="I216" s="11">
        <v>15.304776536312847</v>
      </c>
      <c r="J216" s="11">
        <v>15.237033957033958</v>
      </c>
      <c r="K216" s="11">
        <v>15.199209344115008</v>
      </c>
    </row>
    <row r="217" spans="1:11">
      <c r="B217">
        <v>3</v>
      </c>
      <c r="C217" s="11">
        <v>14.836365546218488</v>
      </c>
      <c r="D217" s="11">
        <v>14.905565949485505</v>
      </c>
      <c r="E217" s="11">
        <v>15.573225806451612</v>
      </c>
      <c r="H217">
        <v>3</v>
      </c>
      <c r="I217" s="11">
        <v>14.836365546218488</v>
      </c>
      <c r="J217" s="11">
        <v>15.220523854069228</v>
      </c>
      <c r="K217" s="11">
        <v>15.320967741935483</v>
      </c>
    </row>
    <row r="218" spans="1:11">
      <c r="B218">
        <v>3</v>
      </c>
      <c r="C218" s="11">
        <v>14.373863157894736</v>
      </c>
      <c r="D218" s="11">
        <v>14.675434782608695</v>
      </c>
      <c r="E218" s="11">
        <v>15.224889705882351</v>
      </c>
      <c r="H218">
        <v>3</v>
      </c>
      <c r="I218" s="11">
        <v>14.395115789473685</v>
      </c>
      <c r="J218" s="11">
        <v>14.275909090909092</v>
      </c>
      <c r="K218" s="11">
        <v>15.372132352941172</v>
      </c>
    </row>
    <row r="219" spans="1:11">
      <c r="B219">
        <v>3</v>
      </c>
      <c r="C219" s="11">
        <v>14.779017485428808</v>
      </c>
      <c r="D219" s="11">
        <v>15.702085889570551</v>
      </c>
      <c r="E219" s="11">
        <v>15.291063268892792</v>
      </c>
      <c r="H219">
        <v>3</v>
      </c>
      <c r="I219" s="11">
        <v>15.006161532056616</v>
      </c>
      <c r="J219" s="11">
        <v>15.244452234881683</v>
      </c>
      <c r="K219" s="11">
        <v>15.283708260105449</v>
      </c>
    </row>
    <row r="220" spans="1:11">
      <c r="A220" t="s">
        <v>286</v>
      </c>
      <c r="B220">
        <v>5</v>
      </c>
      <c r="C220" s="19">
        <v>13.93659531090724</v>
      </c>
      <c r="D220" s="19">
        <v>14.734254689042452</v>
      </c>
      <c r="E220" s="19">
        <v>15.378384539147673</v>
      </c>
      <c r="G220" t="s">
        <v>286</v>
      </c>
      <c r="H220">
        <v>5</v>
      </c>
      <c r="I220">
        <v>14.665259938837924</v>
      </c>
      <c r="J220">
        <v>14.821915103652518</v>
      </c>
      <c r="K220">
        <v>15.22</v>
      </c>
    </row>
    <row r="221" spans="1:11">
      <c r="B221">
        <v>5</v>
      </c>
      <c r="C221" s="19">
        <v>15.252940019665683</v>
      </c>
      <c r="D221" s="19">
        <v>14.582751744765702</v>
      </c>
      <c r="E221" s="19">
        <v>15.553539381854439</v>
      </c>
      <c r="H221">
        <v>5</v>
      </c>
      <c r="I221">
        <v>15.428436578171091</v>
      </c>
      <c r="J221">
        <v>14.890528414755734</v>
      </c>
      <c r="K221">
        <v>15.292522432701897</v>
      </c>
    </row>
    <row r="222" spans="1:11">
      <c r="B222">
        <v>5</v>
      </c>
      <c r="C222" s="19">
        <v>15.050916666666666</v>
      </c>
      <c r="D222" s="19">
        <v>15.303156342182891</v>
      </c>
      <c r="E222" s="19">
        <v>16.115799803729143</v>
      </c>
      <c r="H222">
        <v>5</v>
      </c>
      <c r="I222">
        <v>15.356708333333334</v>
      </c>
      <c r="J222">
        <v>15.654601769911503</v>
      </c>
      <c r="K222">
        <v>15.894602551521098</v>
      </c>
    </row>
    <row r="223" spans="1:11">
      <c r="B223">
        <v>5</v>
      </c>
      <c r="C223" s="19">
        <v>15.488165853658536</v>
      </c>
      <c r="D223" s="19">
        <v>15.414833659491194</v>
      </c>
      <c r="E223" s="19">
        <v>16.439317073170734</v>
      </c>
      <c r="H223">
        <v>5</v>
      </c>
      <c r="I223">
        <v>15.542185365853658</v>
      </c>
      <c r="J223">
        <v>15.483786692759296</v>
      </c>
      <c r="K223">
        <v>16.88736585365854</v>
      </c>
    </row>
    <row r="231" spans="1:13">
      <c r="A231" t="s">
        <v>400</v>
      </c>
    </row>
    <row r="232" spans="1:13">
      <c r="A232" t="s">
        <v>81</v>
      </c>
    </row>
    <row r="234" spans="1:13">
      <c r="C234" t="s">
        <v>171</v>
      </c>
      <c r="D234" t="s">
        <v>174</v>
      </c>
      <c r="E234" t="s">
        <v>175</v>
      </c>
    </row>
    <row r="235" spans="1:13">
      <c r="A235" t="s">
        <v>283</v>
      </c>
      <c r="B235">
        <v>1</v>
      </c>
      <c r="C235">
        <v>138.67924528301893</v>
      </c>
      <c r="D235">
        <v>206.95652173913049</v>
      </c>
      <c r="E235">
        <v>199.07407407407405</v>
      </c>
    </row>
    <row r="236" spans="1:13">
      <c r="B236">
        <v>1</v>
      </c>
      <c r="C236">
        <v>154.6511627906977</v>
      </c>
      <c r="D236">
        <v>193.49112426035504</v>
      </c>
      <c r="E236">
        <v>233.2191780821918</v>
      </c>
    </row>
    <row r="237" spans="1:13" ht="18">
      <c r="B237">
        <v>1</v>
      </c>
      <c r="C237">
        <v>131.0344827586207</v>
      </c>
      <c r="D237">
        <v>156.6233766233766</v>
      </c>
      <c r="E237">
        <v>199.99999999999991</v>
      </c>
      <c r="M237" s="20" t="s">
        <v>404</v>
      </c>
    </row>
    <row r="238" spans="1:13">
      <c r="B238">
        <v>1</v>
      </c>
      <c r="C238">
        <v>120.31250000000003</v>
      </c>
      <c r="D238">
        <v>185.59322033898309</v>
      </c>
      <c r="E238">
        <v>190.5604719764012</v>
      </c>
    </row>
    <row r="239" spans="1:13">
      <c r="A239" t="s">
        <v>284</v>
      </c>
      <c r="B239">
        <v>3</v>
      </c>
      <c r="C239">
        <v>211.11111111111111</v>
      </c>
      <c r="D239">
        <v>206.97674418604649</v>
      </c>
      <c r="E239">
        <v>234.39999999999995</v>
      </c>
    </row>
    <row r="240" spans="1:13">
      <c r="B240">
        <v>3</v>
      </c>
      <c r="C240">
        <v>201.01010101010104</v>
      </c>
      <c r="D240">
        <v>188.73239436619716</v>
      </c>
      <c r="E240">
        <v>209.40170940170941</v>
      </c>
    </row>
    <row r="241" spans="1:5">
      <c r="B241">
        <v>3</v>
      </c>
      <c r="C241">
        <v>208.24742268041243</v>
      </c>
      <c r="D241">
        <v>182.20338983050851</v>
      </c>
      <c r="E241">
        <v>216.23931623931628</v>
      </c>
    </row>
    <row r="242" spans="1:5">
      <c r="B242">
        <v>3</v>
      </c>
      <c r="C242">
        <v>251.32743362831854</v>
      </c>
      <c r="D242">
        <v>246.08695652173918</v>
      </c>
      <c r="E242">
        <v>148.6363636363636</v>
      </c>
    </row>
    <row r="243" spans="1:5">
      <c r="A243" t="s">
        <v>286</v>
      </c>
      <c r="B243">
        <v>5</v>
      </c>
      <c r="C243">
        <v>175.26315789473679</v>
      </c>
      <c r="D243">
        <v>181.35593220338987</v>
      </c>
      <c r="E243">
        <v>207.14285714285717</v>
      </c>
    </row>
    <row r="244" spans="1:5">
      <c r="B244">
        <v>5</v>
      </c>
      <c r="C244">
        <v>179.78142076502735</v>
      </c>
      <c r="D244">
        <v>158.5</v>
      </c>
      <c r="E244">
        <v>198.82352941176475</v>
      </c>
    </row>
    <row r="245" spans="1:5">
      <c r="B245">
        <v>5</v>
      </c>
      <c r="C245">
        <v>198.22485207100598</v>
      </c>
      <c r="D245">
        <v>151.48514851485149</v>
      </c>
      <c r="E245">
        <v>160.41666666666669</v>
      </c>
    </row>
    <row r="246" spans="1:5">
      <c r="B246">
        <v>5</v>
      </c>
      <c r="C246">
        <v>171.50259067357513</v>
      </c>
      <c r="D246">
        <v>175.69060773480663</v>
      </c>
      <c r="E246">
        <v>154.22885572139305</v>
      </c>
    </row>
    <row r="249" spans="1:5">
      <c r="A249" t="s">
        <v>287</v>
      </c>
    </row>
    <row r="250" spans="1:5">
      <c r="C250" t="s">
        <v>171</v>
      </c>
      <c r="D250" t="s">
        <v>174</v>
      </c>
      <c r="E250" t="s">
        <v>175</v>
      </c>
    </row>
    <row r="251" spans="1:5">
      <c r="A251" t="s">
        <v>283</v>
      </c>
      <c r="B251">
        <v>1</v>
      </c>
      <c r="C251">
        <v>140.30303030303031</v>
      </c>
      <c r="D251">
        <v>116.29955947136565</v>
      </c>
      <c r="E251">
        <v>174.92877492877497</v>
      </c>
    </row>
    <row r="252" spans="1:5">
      <c r="B252">
        <v>1</v>
      </c>
      <c r="C252">
        <v>105.20833333333334</v>
      </c>
      <c r="D252">
        <v>95.117187500000028</v>
      </c>
      <c r="E252">
        <v>145.90570719602982</v>
      </c>
    </row>
    <row r="253" spans="1:5">
      <c r="B253">
        <v>1</v>
      </c>
      <c r="C253">
        <v>112.46200607902736</v>
      </c>
      <c r="D253">
        <v>87.03703703703701</v>
      </c>
      <c r="E253">
        <v>137.82505910165489</v>
      </c>
    </row>
    <row r="254" spans="1:5">
      <c r="B254">
        <v>1</v>
      </c>
      <c r="C254">
        <v>121.52588555858306</v>
      </c>
      <c r="D254">
        <v>89.65517241379311</v>
      </c>
      <c r="E254">
        <v>93.904761904761898</v>
      </c>
    </row>
    <row r="255" spans="1:5">
      <c r="A255" t="s">
        <v>284</v>
      </c>
      <c r="B255">
        <v>3</v>
      </c>
      <c r="C255">
        <v>188.83248730964462</v>
      </c>
      <c r="D255">
        <v>172.10300429184548</v>
      </c>
      <c r="E255">
        <v>161.23348017621143</v>
      </c>
    </row>
    <row r="256" spans="1:5">
      <c r="B256">
        <v>3</v>
      </c>
      <c r="C256">
        <v>183.85093167701856</v>
      </c>
      <c r="D256">
        <v>154.33333333333331</v>
      </c>
      <c r="E256">
        <v>108.98203592814373</v>
      </c>
    </row>
    <row r="257" spans="1:5">
      <c r="B257">
        <v>3</v>
      </c>
      <c r="C257">
        <v>228.804347826087</v>
      </c>
      <c r="D257">
        <v>152.76381909547737</v>
      </c>
      <c r="E257">
        <v>56.183745583038856</v>
      </c>
    </row>
    <row r="258" spans="1:5">
      <c r="B258">
        <v>3</v>
      </c>
      <c r="C258">
        <v>211.56069364161843</v>
      </c>
      <c r="D258">
        <v>121.85185185185186</v>
      </c>
      <c r="E258">
        <v>146.03174603174602</v>
      </c>
    </row>
    <row r="259" spans="1:5">
      <c r="A259" t="s">
        <v>286</v>
      </c>
      <c r="B259">
        <v>5</v>
      </c>
      <c r="C259">
        <v>90.109890109890088</v>
      </c>
      <c r="D259">
        <v>121.87500000000004</v>
      </c>
      <c r="E259">
        <v>136.11111111111109</v>
      </c>
    </row>
    <row r="260" spans="1:5">
      <c r="B260">
        <v>5</v>
      </c>
      <c r="C260">
        <v>117.1673819742489</v>
      </c>
      <c r="D260">
        <v>124.43438914027149</v>
      </c>
      <c r="E260">
        <v>107.02479338842979</v>
      </c>
    </row>
    <row r="261" spans="1:5">
      <c r="B261">
        <v>5</v>
      </c>
      <c r="C261">
        <v>125.67567567567571</v>
      </c>
      <c r="D261">
        <v>107.37704918032787</v>
      </c>
      <c r="E261">
        <v>128.95927601809953</v>
      </c>
    </row>
    <row r="262" spans="1:5">
      <c r="B262">
        <v>5</v>
      </c>
      <c r="C262">
        <v>82.181818181818173</v>
      </c>
      <c r="D262">
        <v>102.94117647058825</v>
      </c>
      <c r="E262">
        <v>121.83406113537119</v>
      </c>
    </row>
    <row r="264" spans="1:5">
      <c r="A264" t="s">
        <v>401</v>
      </c>
    </row>
    <row r="265" spans="1:5">
      <c r="C265" t="s">
        <v>171</v>
      </c>
      <c r="D265" t="s">
        <v>174</v>
      </c>
      <c r="E265" t="s">
        <v>175</v>
      </c>
    </row>
    <row r="266" spans="1:5">
      <c r="A266" t="s">
        <v>290</v>
      </c>
      <c r="B266">
        <v>1</v>
      </c>
      <c r="C266">
        <v>29.341317365269461</v>
      </c>
      <c r="D266">
        <v>37.935656836461099</v>
      </c>
      <c r="E266">
        <v>38.32167832167832</v>
      </c>
    </row>
    <row r="267" spans="1:5">
      <c r="B267">
        <v>1</v>
      </c>
      <c r="C267">
        <v>30.975828111011644</v>
      </c>
      <c r="D267">
        <v>31.606217616580334</v>
      </c>
      <c r="E267">
        <v>36.939313984168855</v>
      </c>
    </row>
    <row r="268" spans="1:5">
      <c r="B268">
        <v>1</v>
      </c>
      <c r="C268">
        <v>26.732673267326746</v>
      </c>
      <c r="D268">
        <v>33.419023136246786</v>
      </c>
      <c r="E268">
        <v>38.420348058902256</v>
      </c>
    </row>
    <row r="269" spans="1:5">
      <c r="B269">
        <v>1</v>
      </c>
      <c r="C269">
        <v>23.211875843454813</v>
      </c>
      <c r="D269">
        <v>38.231292517006807</v>
      </c>
      <c r="E269">
        <v>32.33376792698823</v>
      </c>
    </row>
    <row r="270" spans="1:5">
      <c r="A270" t="s">
        <v>284</v>
      </c>
      <c r="B270">
        <v>3</v>
      </c>
      <c r="C270">
        <v>31.135531135531146</v>
      </c>
      <c r="D270">
        <v>37.559580552907526</v>
      </c>
      <c r="E270">
        <v>35.072815533980567</v>
      </c>
    </row>
    <row r="271" spans="1:5">
      <c r="B271">
        <v>3</v>
      </c>
      <c r="C271">
        <v>39.589442815249271</v>
      </c>
      <c r="D271">
        <v>36.526181353767541</v>
      </c>
      <c r="E271">
        <v>34.782608695652165</v>
      </c>
    </row>
    <row r="272" spans="1:5">
      <c r="B272">
        <v>3</v>
      </c>
      <c r="C272">
        <v>41.158989598811289</v>
      </c>
      <c r="D272">
        <v>40.166204986149594</v>
      </c>
      <c r="E272">
        <v>35.830212234706629</v>
      </c>
    </row>
    <row r="273" spans="1:5">
      <c r="B273">
        <v>3</v>
      </c>
      <c r="C273">
        <v>36.477272727272741</v>
      </c>
      <c r="D273">
        <v>33.294392523364479</v>
      </c>
      <c r="E273">
        <v>35.961768219832734</v>
      </c>
    </row>
    <row r="274" spans="1:5">
      <c r="A274" t="s">
        <v>286</v>
      </c>
      <c r="B274">
        <v>5</v>
      </c>
      <c r="C274">
        <v>41.3544668587896</v>
      </c>
      <c r="D274">
        <v>36.891891891891888</v>
      </c>
      <c r="E274">
        <v>32.588699080157681</v>
      </c>
    </row>
    <row r="275" spans="1:5">
      <c r="B275">
        <v>5</v>
      </c>
      <c r="C275">
        <v>31.056701030927837</v>
      </c>
      <c r="D275">
        <v>36.462585034013607</v>
      </c>
      <c r="E275">
        <v>30.259740259740248</v>
      </c>
    </row>
    <row r="276" spans="1:5">
      <c r="B276">
        <v>5</v>
      </c>
      <c r="C276">
        <v>34.078212290502783</v>
      </c>
      <c r="D276">
        <v>30.888030888030894</v>
      </c>
      <c r="E276">
        <v>26.583850931677024</v>
      </c>
    </row>
    <row r="277" spans="1:5">
      <c r="B277">
        <v>5</v>
      </c>
      <c r="C277">
        <v>29.582806573957015</v>
      </c>
      <c r="D277">
        <v>30.523627075351211</v>
      </c>
      <c r="E277">
        <v>22.75449101796405</v>
      </c>
    </row>
  </sheetData>
  <sheetCalcPr fullCalcOnLoad="1"/>
  <phoneticPr fontId="8"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G40"/>
  <sheetViews>
    <sheetView workbookViewId="0">
      <selection activeCell="A2" sqref="A2:G40"/>
    </sheetView>
  </sheetViews>
  <sheetFormatPr baseColWidth="10" defaultRowHeight="13"/>
  <sheetData>
    <row r="2" spans="1:7">
      <c r="A2" t="s">
        <v>81</v>
      </c>
      <c r="B2" t="s">
        <v>352</v>
      </c>
      <c r="E2" t="s">
        <v>353</v>
      </c>
    </row>
    <row r="3" spans="1:7">
      <c r="B3" t="s">
        <v>78</v>
      </c>
      <c r="C3" t="s">
        <v>281</v>
      </c>
      <c r="D3" t="s">
        <v>399</v>
      </c>
      <c r="E3" t="s">
        <v>78</v>
      </c>
      <c r="F3" t="s">
        <v>281</v>
      </c>
      <c r="G3" t="s">
        <v>399</v>
      </c>
    </row>
    <row r="4" spans="1:7">
      <c r="A4" t="s">
        <v>290</v>
      </c>
      <c r="B4">
        <v>0.22830828776583806</v>
      </c>
      <c r="C4">
        <v>0.21848606126442466</v>
      </c>
      <c r="D4">
        <v>0.51487474837345237</v>
      </c>
      <c r="E4">
        <v>0.11127530327646097</v>
      </c>
      <c r="F4">
        <v>0.10163501755859594</v>
      </c>
      <c r="G4">
        <v>0.19715549608075411</v>
      </c>
    </row>
    <row r="5" spans="1:7">
      <c r="A5" t="s">
        <v>183</v>
      </c>
      <c r="B5">
        <v>0.61579258066600584</v>
      </c>
      <c r="C5">
        <v>0.25598692581469645</v>
      </c>
      <c r="D5">
        <v>0.49095252742332707</v>
      </c>
      <c r="E5">
        <v>0.14457008363776283</v>
      </c>
      <c r="F5">
        <v>0.13135687112852865</v>
      </c>
      <c r="G5">
        <v>0.1975019557858432</v>
      </c>
    </row>
    <row r="6" spans="1:7">
      <c r="A6" t="s">
        <v>285</v>
      </c>
      <c r="B6">
        <v>0.26392379022145923</v>
      </c>
      <c r="C6">
        <v>6.6661457160541407E-2</v>
      </c>
      <c r="D6">
        <v>0.3730625665376584</v>
      </c>
      <c r="E6">
        <v>1.7852477715517217E-2</v>
      </c>
      <c r="F6">
        <v>7.7838989974781017E-2</v>
      </c>
      <c r="G6">
        <v>0.13169664112938978</v>
      </c>
    </row>
    <row r="9" spans="1:7">
      <c r="A9" t="s">
        <v>287</v>
      </c>
      <c r="B9" t="s">
        <v>352</v>
      </c>
      <c r="E9" t="s">
        <v>353</v>
      </c>
    </row>
    <row r="10" spans="1:7">
      <c r="B10" t="s">
        <v>78</v>
      </c>
      <c r="C10" t="s">
        <v>281</v>
      </c>
      <c r="D10" t="s">
        <v>399</v>
      </c>
      <c r="E10" t="s">
        <v>78</v>
      </c>
      <c r="F10" t="s">
        <v>281</v>
      </c>
      <c r="G10" t="s">
        <v>399</v>
      </c>
    </row>
    <row r="11" spans="1:7">
      <c r="A11" t="s">
        <v>290</v>
      </c>
      <c r="B11">
        <v>0.11959392673092965</v>
      </c>
      <c r="C11">
        <v>8.3382340056121496E-2</v>
      </c>
      <c r="D11">
        <v>0.24114025787516491</v>
      </c>
      <c r="E11">
        <v>4.3912162560030825E-2</v>
      </c>
      <c r="F11">
        <v>3.1447908957182025E-2</v>
      </c>
      <c r="G11">
        <v>1.6752463291356462E-2</v>
      </c>
    </row>
    <row r="12" spans="1:7">
      <c r="A12" t="s">
        <v>183</v>
      </c>
      <c r="B12">
        <v>0.22238859442921816</v>
      </c>
      <c r="C12">
        <v>0.11567148884909735</v>
      </c>
      <c r="D12">
        <v>0.2610711980531123</v>
      </c>
      <c r="E12">
        <v>5.4694558562604009E-2</v>
      </c>
      <c r="F12">
        <v>5.8137915008021929E-2</v>
      </c>
      <c r="G12">
        <v>3.9541411475309839E-2</v>
      </c>
    </row>
    <row r="13" spans="1:7">
      <c r="A13" t="s">
        <v>285</v>
      </c>
      <c r="B13">
        <v>7.3243621087698094E-2</v>
      </c>
      <c r="C13">
        <v>0.12619998949051986</v>
      </c>
      <c r="D13">
        <v>0.26462125013812759</v>
      </c>
      <c r="E13">
        <v>1.932709501192717E-2</v>
      </c>
      <c r="F13">
        <v>4.3820909448146143E-2</v>
      </c>
      <c r="G13">
        <v>5.7371954488023201E-2</v>
      </c>
    </row>
    <row r="16" spans="1:7">
      <c r="A16" t="s">
        <v>398</v>
      </c>
      <c r="B16" t="s">
        <v>354</v>
      </c>
      <c r="E16" t="s">
        <v>355</v>
      </c>
    </row>
    <row r="17" spans="1:7">
      <c r="B17" t="s">
        <v>78</v>
      </c>
      <c r="C17" t="s">
        <v>281</v>
      </c>
      <c r="D17" t="s">
        <v>399</v>
      </c>
      <c r="E17" t="s">
        <v>78</v>
      </c>
      <c r="F17" t="s">
        <v>281</v>
      </c>
      <c r="G17" t="s">
        <v>399</v>
      </c>
    </row>
    <row r="18" spans="1:7">
      <c r="A18" t="s">
        <v>283</v>
      </c>
      <c r="B18">
        <v>1.8743782146794216E-2</v>
      </c>
      <c r="C18">
        <v>5.723710091424106E-3</v>
      </c>
      <c r="D18">
        <v>2.567298705416109E-2</v>
      </c>
      <c r="E18">
        <v>4.9643856129755219E-3</v>
      </c>
      <c r="F18">
        <v>2.0211721295038177E-3</v>
      </c>
      <c r="G18">
        <v>2.5295665828021716E-3</v>
      </c>
    </row>
    <row r="19" spans="1:7">
      <c r="A19" t="s">
        <v>284</v>
      </c>
      <c r="B19">
        <v>2.0787180749116743E-2</v>
      </c>
      <c r="C19">
        <v>1.2760531804261772E-2</v>
      </c>
      <c r="D19">
        <v>1.8274872647584015E-2</v>
      </c>
      <c r="E19">
        <v>3.3357066377826495E-3</v>
      </c>
      <c r="F19">
        <v>2.5458668708198363E-3</v>
      </c>
      <c r="G19">
        <v>8.6207443675622331E-4</v>
      </c>
    </row>
    <row r="20" spans="1:7">
      <c r="A20" t="s">
        <v>286</v>
      </c>
      <c r="B20">
        <v>1.9055033494999089E-2</v>
      </c>
      <c r="C20">
        <v>1.994148264883587E-2</v>
      </c>
      <c r="D20">
        <v>3.7143414318167728E-2</v>
      </c>
      <c r="E20">
        <v>2.9928523637805051E-3</v>
      </c>
      <c r="F20">
        <v>7.3953140152945651E-3</v>
      </c>
      <c r="G20">
        <v>1.1269235265736203E-2</v>
      </c>
    </row>
    <row r="22" spans="1:7">
      <c r="A22" t="s">
        <v>81</v>
      </c>
      <c r="B22" t="s">
        <v>352</v>
      </c>
      <c r="E22" t="s">
        <v>353</v>
      </c>
    </row>
    <row r="23" spans="1:7">
      <c r="B23" t="s">
        <v>78</v>
      </c>
      <c r="C23" t="s">
        <v>281</v>
      </c>
      <c r="D23" t="s">
        <v>399</v>
      </c>
      <c r="E23" t="s">
        <v>78</v>
      </c>
      <c r="F23" t="s">
        <v>281</v>
      </c>
      <c r="G23" t="s">
        <v>399</v>
      </c>
    </row>
    <row r="24" spans="1:7">
      <c r="A24" t="s">
        <v>278</v>
      </c>
      <c r="B24">
        <v>-0.15977855201444247</v>
      </c>
      <c r="C24">
        <v>-1.6924222230546116E-2</v>
      </c>
      <c r="D24">
        <v>-9.7567038989752261E-3</v>
      </c>
      <c r="E24">
        <v>3.3628020338855598E-2</v>
      </c>
      <c r="F24">
        <v>4.2049746198212147E-2</v>
      </c>
      <c r="G24">
        <v>8.3178752193994718E-2</v>
      </c>
    </row>
    <row r="25" spans="1:7">
      <c r="A25" t="s">
        <v>183</v>
      </c>
      <c r="B25">
        <v>3.9092501724261826E-2</v>
      </c>
      <c r="C25">
        <v>-4.0780293040649333E-2</v>
      </c>
      <c r="D25">
        <v>-6.7309932971180764E-2</v>
      </c>
      <c r="E25">
        <v>1.1026166683466024E-2</v>
      </c>
      <c r="F25">
        <v>1.8113483593419598E-2</v>
      </c>
      <c r="G25">
        <v>6.3966059334953931E-2</v>
      </c>
    </row>
    <row r="26" spans="1:7">
      <c r="A26" t="s">
        <v>285</v>
      </c>
      <c r="B26">
        <v>-2.2179063437679315E-2</v>
      </c>
      <c r="C26">
        <v>-0.11644840113557456</v>
      </c>
      <c r="D26">
        <v>-2.6878580428937777E-2</v>
      </c>
      <c r="E26">
        <v>1.3424810353365414E-2</v>
      </c>
      <c r="F26">
        <v>4.3981973017360371E-2</v>
      </c>
      <c r="G26">
        <v>1.9457933123695533E-2</v>
      </c>
    </row>
    <row r="29" spans="1:7">
      <c r="A29" t="s">
        <v>287</v>
      </c>
      <c r="B29" t="s">
        <v>356</v>
      </c>
      <c r="E29" t="s">
        <v>357</v>
      </c>
    </row>
    <row r="30" spans="1:7">
      <c r="B30" t="s">
        <v>78</v>
      </c>
      <c r="C30" t="s">
        <v>281</v>
      </c>
      <c r="D30" t="s">
        <v>399</v>
      </c>
      <c r="E30" t="s">
        <v>78</v>
      </c>
      <c r="F30" t="s">
        <v>281</v>
      </c>
      <c r="G30" t="s">
        <v>399</v>
      </c>
    </row>
    <row r="31" spans="1:7">
      <c r="A31" t="s">
        <v>278</v>
      </c>
      <c r="B31">
        <v>-2.2121947081151602E-2</v>
      </c>
      <c r="C31">
        <v>2.5498916160263674E-3</v>
      </c>
      <c r="D31">
        <v>1.3053981844917361E-2</v>
      </c>
      <c r="E31">
        <v>9.2099055933931064E-3</v>
      </c>
      <c r="F31">
        <v>8.2218570065050265E-3</v>
      </c>
      <c r="G31">
        <v>7.7661249186164799E-3</v>
      </c>
    </row>
    <row r="32" spans="1:7">
      <c r="A32" t="s">
        <v>183</v>
      </c>
      <c r="B32">
        <v>1.1936409782739917E-2</v>
      </c>
      <c r="C32">
        <v>-6.9638695693429722E-3</v>
      </c>
      <c r="D32">
        <v>3.412559020791385E-2</v>
      </c>
      <c r="E32">
        <v>4.1513954923215199E-3</v>
      </c>
      <c r="F32">
        <v>6.1214303555084419E-3</v>
      </c>
      <c r="G32">
        <v>6.0386096535381536E-3</v>
      </c>
    </row>
    <row r="33" spans="1:7">
      <c r="A33" t="s">
        <v>285</v>
      </c>
      <c r="B33">
        <v>1.1809074257651507E-3</v>
      </c>
      <c r="C33">
        <v>4.7503574800067679E-2</v>
      </c>
      <c r="D33">
        <v>-9.2053538858884454E-3</v>
      </c>
      <c r="E33">
        <v>4.7128405181412186E-3</v>
      </c>
      <c r="F33">
        <v>2.8460551790463497E-2</v>
      </c>
      <c r="G33">
        <v>2.5873886569014765E-2</v>
      </c>
    </row>
    <row r="36" spans="1:7">
      <c r="A36" t="s">
        <v>398</v>
      </c>
      <c r="B36" t="s">
        <v>356</v>
      </c>
      <c r="E36" t="s">
        <v>357</v>
      </c>
    </row>
    <row r="37" spans="1:7">
      <c r="B37" t="s">
        <v>358</v>
      </c>
      <c r="C37" t="s">
        <v>359</v>
      </c>
      <c r="D37" t="s">
        <v>360</v>
      </c>
      <c r="E37" t="s">
        <v>358</v>
      </c>
      <c r="F37" t="s">
        <v>359</v>
      </c>
      <c r="G37" t="s">
        <v>360</v>
      </c>
    </row>
    <row r="38" spans="1:7">
      <c r="A38" t="s">
        <v>278</v>
      </c>
      <c r="B38">
        <v>-2.049058571222377E-3</v>
      </c>
      <c r="C38">
        <v>-1.2602665840389775E-3</v>
      </c>
      <c r="D38">
        <v>4.6668809140363579E-3</v>
      </c>
      <c r="E38">
        <v>1.3133377647396222E-3</v>
      </c>
      <c r="F38">
        <v>9.6086656002293113E-4</v>
      </c>
      <c r="G38">
        <v>1.0274051663713443E-3</v>
      </c>
    </row>
    <row r="39" spans="1:7">
      <c r="A39" t="s">
        <v>183</v>
      </c>
      <c r="B39">
        <v>6.6325618341839417E-4</v>
      </c>
      <c r="C39">
        <v>8.3219622758634723E-4</v>
      </c>
      <c r="D39">
        <v>8.8575415723786202E-3</v>
      </c>
      <c r="E39">
        <v>2.4981660905291838E-4</v>
      </c>
      <c r="F39">
        <v>5.6004744037637603E-4</v>
      </c>
      <c r="G39">
        <v>2.2535290579446298E-3</v>
      </c>
    </row>
    <row r="40" spans="1:7">
      <c r="A40" t="s">
        <v>285</v>
      </c>
      <c r="B40">
        <v>1.2336633945374898E-3</v>
      </c>
      <c r="C40">
        <v>-4.338106935627879E-4</v>
      </c>
      <c r="D40">
        <v>7.1959838377881457E-3</v>
      </c>
      <c r="E40">
        <v>7.0089576059453494E-4</v>
      </c>
      <c r="F40">
        <v>4.1274038491176824E-4</v>
      </c>
      <c r="G40">
        <v>9.9141951182799546E-4</v>
      </c>
    </row>
  </sheetData>
  <sheetCalcPr fullCalcOnLoad="1"/>
  <phoneticPr fontId="8"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43"/>
  <sheetViews>
    <sheetView workbookViewId="0">
      <selection activeCell="G5" sqref="G5"/>
    </sheetView>
  </sheetViews>
  <sheetFormatPr baseColWidth="10" defaultRowHeight="13"/>
  <sheetData>
    <row r="1" spans="1:7">
      <c r="A1" t="s">
        <v>204</v>
      </c>
    </row>
    <row r="2" spans="1:7">
      <c r="A2" t="s">
        <v>292</v>
      </c>
      <c r="B2" t="s">
        <v>356</v>
      </c>
      <c r="E2" t="s">
        <v>357</v>
      </c>
    </row>
    <row r="3" spans="1:7">
      <c r="B3" t="s">
        <v>278</v>
      </c>
      <c r="C3" t="s">
        <v>183</v>
      </c>
      <c r="D3" t="s">
        <v>285</v>
      </c>
      <c r="E3" t="s">
        <v>278</v>
      </c>
      <c r="F3" t="s">
        <v>183</v>
      </c>
      <c r="G3" t="s">
        <v>285</v>
      </c>
    </row>
    <row r="4" spans="1:7">
      <c r="A4" t="s">
        <v>82</v>
      </c>
      <c r="B4">
        <v>0.22301053504232468</v>
      </c>
      <c r="C4">
        <v>0.57218848426896707</v>
      </c>
      <c r="D4">
        <v>8.9126892329813134E-2</v>
      </c>
      <c r="E4">
        <v>0.17078109581477724</v>
      </c>
      <c r="F4">
        <v>0.27407763959683656</v>
      </c>
      <c r="G4">
        <v>6.9950358718236405E-2</v>
      </c>
    </row>
    <row r="5" spans="1:7">
      <c r="A5" t="s">
        <v>83</v>
      </c>
      <c r="B5">
        <v>0.36153216278783645</v>
      </c>
      <c r="C5">
        <v>0.30391445665550848</v>
      </c>
      <c r="D5">
        <v>0.20693359326423641</v>
      </c>
      <c r="E5">
        <v>0.12398479568645258</v>
      </c>
      <c r="F5">
        <v>0.13753752765826582</v>
      </c>
      <c r="G5">
        <v>0.16820695027252905</v>
      </c>
    </row>
    <row r="6" spans="1:7">
      <c r="A6" t="s">
        <v>84</v>
      </c>
      <c r="B6">
        <v>0.49511629472377489</v>
      </c>
      <c r="C6">
        <v>0.40434983050922524</v>
      </c>
      <c r="D6">
        <v>0.29321262396819764</v>
      </c>
      <c r="E6">
        <v>0.27581585980038931</v>
      </c>
      <c r="F6">
        <v>6.4566992742806639E-2</v>
      </c>
      <c r="G6">
        <v>0.1528814985749937</v>
      </c>
    </row>
    <row r="7" spans="1:7">
      <c r="A7" t="s">
        <v>85</v>
      </c>
      <c r="B7">
        <v>0.20256647065101732</v>
      </c>
      <c r="C7">
        <v>0.53652327377167153</v>
      </c>
      <c r="D7">
        <v>0.34892397566396482</v>
      </c>
      <c r="E7">
        <v>0.1120259624218074</v>
      </c>
      <c r="F7">
        <v>0.27881282743143493</v>
      </c>
      <c r="G7">
        <v>6.1838338773537886E-2</v>
      </c>
    </row>
    <row r="9" spans="1:7">
      <c r="A9" t="s">
        <v>86</v>
      </c>
      <c r="B9" t="s">
        <v>356</v>
      </c>
      <c r="E9" t="s">
        <v>357</v>
      </c>
    </row>
    <row r="10" spans="1:7">
      <c r="B10" t="s">
        <v>278</v>
      </c>
      <c r="C10" t="s">
        <v>87</v>
      </c>
      <c r="D10" t="s">
        <v>88</v>
      </c>
      <c r="E10" t="s">
        <v>89</v>
      </c>
      <c r="F10" t="s">
        <v>87</v>
      </c>
      <c r="G10" t="s">
        <v>88</v>
      </c>
    </row>
    <row r="11" spans="1:7">
      <c r="A11" t="s">
        <v>82</v>
      </c>
      <c r="B11">
        <v>0.21191207285494815</v>
      </c>
      <c r="C11">
        <v>0.26314217154560654</v>
      </c>
      <c r="D11">
        <v>0.23045793509981741</v>
      </c>
      <c r="E11">
        <v>2.3285137800331573E-2</v>
      </c>
      <c r="F11">
        <v>0.10657965600175656</v>
      </c>
      <c r="G11">
        <v>9.0217221760189037E-2</v>
      </c>
    </row>
    <row r="12" spans="1:7">
      <c r="A12" t="s">
        <v>90</v>
      </c>
      <c r="B12">
        <v>7.9751649086504173E-2</v>
      </c>
      <c r="C12">
        <v>0.1462818343344654</v>
      </c>
      <c r="D12">
        <v>0.12212084088237019</v>
      </c>
      <c r="E12">
        <v>6.5080036002517494E-2</v>
      </c>
      <c r="F12">
        <v>5.2851279551935186E-2</v>
      </c>
      <c r="G12">
        <v>8.6468347579228319E-2</v>
      </c>
    </row>
    <row r="13" spans="1:7">
      <c r="A13" t="s">
        <v>84</v>
      </c>
      <c r="B13">
        <v>0.10398330465923646</v>
      </c>
      <c r="C13">
        <v>0.13023105976858632</v>
      </c>
      <c r="D13">
        <v>0.14996333563935538</v>
      </c>
      <c r="E13">
        <v>1.3038156189405079E-2</v>
      </c>
      <c r="F13">
        <v>3.5586601458179871E-2</v>
      </c>
      <c r="G13">
        <v>4.4669532637648626E-2</v>
      </c>
    </row>
    <row r="14" spans="1:7">
      <c r="A14" t="s">
        <v>91</v>
      </c>
      <c r="B14">
        <v>0.15078935521028983</v>
      </c>
      <c r="C14">
        <v>0.25918664279324538</v>
      </c>
      <c r="D14">
        <v>0.11621103600025105</v>
      </c>
      <c r="E14">
        <v>6.2601754135663309E-2</v>
      </c>
      <c r="F14">
        <v>1.9773869294009018E-2</v>
      </c>
      <c r="G14">
        <v>4.9266702889793415E-2</v>
      </c>
    </row>
    <row r="16" spans="1:7">
      <c r="A16" t="s">
        <v>291</v>
      </c>
      <c r="B16" t="s">
        <v>356</v>
      </c>
      <c r="E16" t="s">
        <v>357</v>
      </c>
    </row>
    <row r="17" spans="1:7">
      <c r="B17" t="s">
        <v>92</v>
      </c>
      <c r="C17" t="s">
        <v>93</v>
      </c>
      <c r="D17" t="s">
        <v>94</v>
      </c>
      <c r="E17" t="s">
        <v>95</v>
      </c>
      <c r="F17" t="s">
        <v>93</v>
      </c>
      <c r="G17" t="s">
        <v>94</v>
      </c>
    </row>
    <row r="18" spans="1:7">
      <c r="A18" t="s">
        <v>96</v>
      </c>
      <c r="B18">
        <v>1.8772565589941982E-2</v>
      </c>
      <c r="C18">
        <v>1.4711052766933639E-2</v>
      </c>
      <c r="D18">
        <v>3.1366930946321703E-2</v>
      </c>
      <c r="E18">
        <v>9.0253220447401184E-3</v>
      </c>
      <c r="F18">
        <v>3.7999003938809983E-3</v>
      </c>
      <c r="G18">
        <v>1.8433147891159556E-2</v>
      </c>
    </row>
    <row r="19" spans="1:7">
      <c r="A19" t="s">
        <v>83</v>
      </c>
      <c r="B19">
        <v>1.3674759964302974E-2</v>
      </c>
      <c r="C19">
        <v>1.6278257165138487E-2</v>
      </c>
      <c r="D19">
        <v>1.3196436078275272E-2</v>
      </c>
      <c r="E19">
        <v>3.5396120081486139E-3</v>
      </c>
      <c r="F19">
        <v>2.5416421499597835E-3</v>
      </c>
      <c r="G19">
        <v>1.3212196220549193E-3</v>
      </c>
    </row>
    <row r="20" spans="1:7">
      <c r="A20" t="s">
        <v>84</v>
      </c>
      <c r="B20">
        <v>1.7840764154100467E-2</v>
      </c>
      <c r="C20">
        <v>2.0492806883021849E-2</v>
      </c>
      <c r="D20">
        <v>3.199205792887188E-2</v>
      </c>
      <c r="E20">
        <v>7.7114739193391577E-3</v>
      </c>
      <c r="F20">
        <v>5.2366392029004998E-3</v>
      </c>
      <c r="G20">
        <v>5.8203422909609221E-3</v>
      </c>
    </row>
    <row r="21" spans="1:7">
      <c r="A21" t="s">
        <v>97</v>
      </c>
      <c r="B21">
        <v>1.6565882681493792E-2</v>
      </c>
      <c r="C21">
        <v>1.7614663452856068E-2</v>
      </c>
      <c r="D21">
        <v>2.4964482329201402E-2</v>
      </c>
      <c r="E21">
        <v>6.7972545387001782E-3</v>
      </c>
      <c r="F21">
        <v>1.3564984823463836E-3</v>
      </c>
      <c r="G21">
        <v>5.5169895214435575E-3</v>
      </c>
    </row>
    <row r="24" spans="1:7">
      <c r="A24" t="s">
        <v>205</v>
      </c>
    </row>
    <row r="25" spans="1:7">
      <c r="B25" t="s">
        <v>98</v>
      </c>
      <c r="C25" t="s">
        <v>99</v>
      </c>
      <c r="D25" t="s">
        <v>100</v>
      </c>
      <c r="E25" t="s">
        <v>98</v>
      </c>
      <c r="F25" t="s">
        <v>99</v>
      </c>
      <c r="G25" t="s">
        <v>100</v>
      </c>
    </row>
    <row r="26" spans="1:7">
      <c r="A26" t="s">
        <v>96</v>
      </c>
      <c r="B26">
        <v>-0.15300565606077834</v>
      </c>
      <c r="C26">
        <v>-9.2413949774436521E-3</v>
      </c>
      <c r="D26">
        <v>-7.216426939757814E-2</v>
      </c>
      <c r="E26">
        <v>3.4492521991845222E-2</v>
      </c>
      <c r="F26">
        <v>4.1021758509883911E-2</v>
      </c>
      <c r="G26">
        <v>7.185557283124395E-3</v>
      </c>
    </row>
    <row r="27" spans="1:7">
      <c r="A27" t="s">
        <v>101</v>
      </c>
      <c r="B27">
        <v>3.5132463862192813E-2</v>
      </c>
      <c r="C27">
        <v>-1.0879730430657937E-3</v>
      </c>
      <c r="D27">
        <v>-7.8667525222848658E-2</v>
      </c>
      <c r="E27">
        <v>5.1288709133415725E-2</v>
      </c>
      <c r="F27">
        <v>4.2832569669030204E-3</v>
      </c>
      <c r="G27">
        <v>8.1580986543456829E-2</v>
      </c>
    </row>
    <row r="28" spans="1:7">
      <c r="A28" t="s">
        <v>102</v>
      </c>
      <c r="B28">
        <v>1.0194281478618486E-2</v>
      </c>
      <c r="C28">
        <v>4.3211993800278542E-3</v>
      </c>
      <c r="D28">
        <v>-2.6323890113932425E-2</v>
      </c>
      <c r="E28">
        <v>9.7825509507929675E-2</v>
      </c>
      <c r="F28">
        <v>1.873496399873362E-2</v>
      </c>
      <c r="G28">
        <v>8.3346404483849394E-3</v>
      </c>
    </row>
    <row r="29" spans="1:7">
      <c r="A29" t="s">
        <v>103</v>
      </c>
      <c r="B29">
        <v>-0.14093372680531802</v>
      </c>
      <c r="C29">
        <v>-8.5988797076276102E-2</v>
      </c>
      <c r="D29">
        <v>-4.3519041935229652E-2</v>
      </c>
      <c r="E29">
        <v>3.4836845191869581E-2</v>
      </c>
      <c r="F29">
        <v>9.1808433459211594E-2</v>
      </c>
      <c r="G29">
        <v>3.2682111614005763E-2</v>
      </c>
    </row>
    <row r="31" spans="1:7">
      <c r="A31" t="s">
        <v>264</v>
      </c>
      <c r="B31" t="s">
        <v>356</v>
      </c>
      <c r="E31" t="s">
        <v>357</v>
      </c>
    </row>
    <row r="32" spans="1:7">
      <c r="B32" t="s">
        <v>265</v>
      </c>
      <c r="C32" t="s">
        <v>266</v>
      </c>
      <c r="D32" t="s">
        <v>267</v>
      </c>
      <c r="E32" t="s">
        <v>265</v>
      </c>
      <c r="F32" t="s">
        <v>266</v>
      </c>
      <c r="G32" t="s">
        <v>267</v>
      </c>
    </row>
    <row r="33" spans="1:7">
      <c r="A33" t="s">
        <v>268</v>
      </c>
      <c r="B33">
        <v>-8.1502264111655443E-3</v>
      </c>
      <c r="C33">
        <v>7.392974719160574E-3</v>
      </c>
      <c r="D33">
        <v>5.3355269918307956E-3</v>
      </c>
      <c r="E33">
        <v>6.0972418684228178E-3</v>
      </c>
      <c r="F33">
        <v>1.9203524833421474E-2</v>
      </c>
      <c r="G33">
        <v>4.8711763764016244E-2</v>
      </c>
    </row>
    <row r="34" spans="1:7">
      <c r="A34" t="s">
        <v>83</v>
      </c>
      <c r="B34">
        <v>-1.3160828111513546E-2</v>
      </c>
      <c r="C34">
        <v>1.3763985756026101E-2</v>
      </c>
      <c r="D34">
        <v>9.1361066691024381E-3</v>
      </c>
      <c r="E34">
        <v>1.8912176677998872E-2</v>
      </c>
      <c r="F34">
        <v>8.7697096825507855E-3</v>
      </c>
      <c r="G34">
        <v>1.2612388134267962E-2</v>
      </c>
    </row>
    <row r="35" spans="1:7">
      <c r="A35" t="s">
        <v>84</v>
      </c>
      <c r="B35">
        <v>1.1669033432724843E-2</v>
      </c>
      <c r="C35">
        <v>1.5818313035186621E-2</v>
      </c>
      <c r="D35">
        <v>4.1254744245616704E-2</v>
      </c>
      <c r="E35">
        <v>1.0009940602754433E-2</v>
      </c>
      <c r="F35">
        <v>1.5612358030536257E-2</v>
      </c>
      <c r="G35">
        <v>3.3487766160469418E-2</v>
      </c>
    </row>
    <row r="36" spans="1:7">
      <c r="A36" t="s">
        <v>91</v>
      </c>
      <c r="B36">
        <v>9.5125626301042229E-4</v>
      </c>
      <c r="C36">
        <v>1.5155567051374427E-2</v>
      </c>
      <c r="D36">
        <v>-3.0875401199574222E-3</v>
      </c>
      <c r="E36">
        <v>1.3647801900974636E-2</v>
      </c>
      <c r="F36">
        <v>5.88150246479435E-3</v>
      </c>
      <c r="G36">
        <v>3.2952781341251939E-4</v>
      </c>
    </row>
    <row r="38" spans="1:7">
      <c r="A38" t="s">
        <v>291</v>
      </c>
      <c r="B38" t="s">
        <v>356</v>
      </c>
      <c r="E38" t="s">
        <v>357</v>
      </c>
    </row>
    <row r="39" spans="1:7">
      <c r="B39" t="s">
        <v>278</v>
      </c>
      <c r="C39" t="s">
        <v>183</v>
      </c>
      <c r="D39" t="s">
        <v>285</v>
      </c>
      <c r="E39" t="s">
        <v>278</v>
      </c>
      <c r="F39" t="s">
        <v>183</v>
      </c>
      <c r="G39" t="s">
        <v>285</v>
      </c>
    </row>
    <row r="40" spans="1:7">
      <c r="A40" t="s">
        <v>82</v>
      </c>
      <c r="B40">
        <v>6.3393383421866151E-5</v>
      </c>
      <c r="C40">
        <v>2.1467621633546683E-3</v>
      </c>
      <c r="D40">
        <v>2.3859102176228392E-3</v>
      </c>
      <c r="E40">
        <v>2.8911171282024091E-3</v>
      </c>
      <c r="F40">
        <v>1.8381544949615687E-3</v>
      </c>
      <c r="G40">
        <v>2.6459768184086303E-3</v>
      </c>
    </row>
    <row r="41" spans="1:7">
      <c r="A41" t="s">
        <v>269</v>
      </c>
      <c r="B41">
        <v>-4.8508880888019124E-4</v>
      </c>
      <c r="C41">
        <v>3.6899035571888936E-3</v>
      </c>
      <c r="D41">
        <v>1.4571016375107511E-3</v>
      </c>
      <c r="E41">
        <v>2.4184628249379848E-3</v>
      </c>
      <c r="F41">
        <v>2.3549812054969596E-3</v>
      </c>
      <c r="G41">
        <v>1.5079885073339212E-3</v>
      </c>
    </row>
    <row r="42" spans="1:7">
      <c r="A42" t="s">
        <v>84</v>
      </c>
      <c r="B42">
        <v>1.9750742628016249E-3</v>
      </c>
      <c r="C42">
        <v>5.861426433325395E-3</v>
      </c>
      <c r="D42">
        <v>3.6247208710913892E-3</v>
      </c>
      <c r="E42">
        <v>2.7210731956028894E-3</v>
      </c>
      <c r="F42">
        <v>4.7736302356796633E-3</v>
      </c>
      <c r="G42">
        <v>2.0633372789311505E-3</v>
      </c>
    </row>
    <row r="43" spans="1:7">
      <c r="A43" t="s">
        <v>270</v>
      </c>
      <c r="B43">
        <v>2.566955076900381E-4</v>
      </c>
      <c r="C43">
        <v>2.1058998239755276E-3</v>
      </c>
      <c r="D43">
        <v>3.1933826587921496E-3</v>
      </c>
      <c r="E43">
        <v>1.4388631495607653E-3</v>
      </c>
      <c r="F43">
        <v>1.9359911428048614E-3</v>
      </c>
      <c r="G43">
        <v>3.1371947779667217E-3</v>
      </c>
    </row>
  </sheetData>
  <sheetCalcPr fullCalcOnLoad="1"/>
  <phoneticPr fontId="8"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3"/>
  <sheetViews>
    <sheetView workbookViewId="0">
      <selection activeCell="A4" sqref="A4"/>
    </sheetView>
  </sheetViews>
  <sheetFormatPr baseColWidth="10" defaultRowHeight="13"/>
  <cols>
    <col min="2" max="2" width="12.140625" bestFit="1" customWidth="1"/>
    <col min="3" max="3" width="13.28515625" bestFit="1" customWidth="1"/>
    <col min="4" max="4" width="14" bestFit="1" customWidth="1"/>
  </cols>
  <sheetData>
    <row r="1" spans="1:1">
      <c r="A1" t="s">
        <v>110</v>
      </c>
    </row>
    <row r="3" spans="1:1">
      <c r="A3" t="s">
        <v>456</v>
      </c>
    </row>
  </sheetData>
  <sheetCalcPr fullCalcOnLoad="1"/>
  <phoneticPr fontId="8"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95"/>
  <sheetViews>
    <sheetView workbookViewId="0">
      <selection activeCell="H16" sqref="H16"/>
    </sheetView>
  </sheetViews>
  <sheetFormatPr baseColWidth="10" defaultRowHeight="13"/>
  <sheetData>
    <row r="1" spans="1:7">
      <c r="A1" s="81" t="s">
        <v>109</v>
      </c>
    </row>
    <row r="2" spans="1:7">
      <c r="A2" s="81"/>
    </row>
    <row r="3" spans="1:7">
      <c r="A3" s="81" t="s">
        <v>46</v>
      </c>
    </row>
    <row r="5" spans="1:7">
      <c r="A5" t="s">
        <v>81</v>
      </c>
      <c r="B5" t="s">
        <v>352</v>
      </c>
      <c r="E5" t="s">
        <v>353</v>
      </c>
    </row>
    <row r="6" spans="1:7">
      <c r="B6" t="s">
        <v>78</v>
      </c>
      <c r="C6" t="s">
        <v>281</v>
      </c>
      <c r="D6" t="s">
        <v>399</v>
      </c>
      <c r="E6" t="s">
        <v>78</v>
      </c>
      <c r="F6" t="s">
        <v>281</v>
      </c>
      <c r="G6" t="s">
        <v>399</v>
      </c>
    </row>
    <row r="7" spans="1:7">
      <c r="A7" t="s">
        <v>282</v>
      </c>
      <c r="B7">
        <v>0.22830828776583806</v>
      </c>
      <c r="C7">
        <v>0.21848606126442466</v>
      </c>
      <c r="D7">
        <v>0.51487474837345237</v>
      </c>
      <c r="E7">
        <v>0.11127530327646097</v>
      </c>
      <c r="F7">
        <v>0.10163501755859594</v>
      </c>
      <c r="G7">
        <v>0.19715549608075411</v>
      </c>
    </row>
    <row r="8" spans="1:7">
      <c r="A8" t="s">
        <v>183</v>
      </c>
      <c r="B8">
        <v>0.61579258066600584</v>
      </c>
      <c r="C8">
        <v>0.25598692581469645</v>
      </c>
      <c r="D8">
        <v>0.49095252742332707</v>
      </c>
      <c r="E8">
        <v>0.14457008363776283</v>
      </c>
      <c r="F8">
        <v>0.13135687112852865</v>
      </c>
      <c r="G8">
        <v>0.1975019557858432</v>
      </c>
    </row>
    <row r="9" spans="1:7">
      <c r="A9" t="s">
        <v>285</v>
      </c>
      <c r="B9">
        <v>0.26392379022145923</v>
      </c>
      <c r="C9">
        <v>6.6661457160541407E-2</v>
      </c>
      <c r="D9">
        <v>0.3730625665376584</v>
      </c>
      <c r="E9">
        <v>1.7852477715517217E-2</v>
      </c>
      <c r="F9">
        <v>7.7838989974781017E-2</v>
      </c>
      <c r="G9">
        <v>0.13169664112938978</v>
      </c>
    </row>
    <row r="12" spans="1:7">
      <c r="A12" t="s">
        <v>287</v>
      </c>
      <c r="B12" t="s">
        <v>352</v>
      </c>
      <c r="E12" t="s">
        <v>353</v>
      </c>
    </row>
    <row r="13" spans="1:7">
      <c r="B13" t="s">
        <v>78</v>
      </c>
      <c r="C13" t="s">
        <v>281</v>
      </c>
      <c r="D13" t="s">
        <v>399</v>
      </c>
      <c r="E13" t="s">
        <v>78</v>
      </c>
      <c r="F13" t="s">
        <v>281</v>
      </c>
      <c r="G13" t="s">
        <v>399</v>
      </c>
    </row>
    <row r="14" spans="1:7">
      <c r="A14" t="s">
        <v>282</v>
      </c>
      <c r="B14">
        <v>0.11959392673092965</v>
      </c>
      <c r="C14">
        <v>8.3382340056121496E-2</v>
      </c>
      <c r="D14">
        <v>0.24114025787516491</v>
      </c>
      <c r="E14">
        <v>4.3912162560030825E-2</v>
      </c>
      <c r="F14">
        <v>3.1447908957182025E-2</v>
      </c>
      <c r="G14">
        <v>1.6752463291356462E-2</v>
      </c>
    </row>
    <row r="15" spans="1:7">
      <c r="A15" t="s">
        <v>183</v>
      </c>
      <c r="B15">
        <v>0.22238859442921816</v>
      </c>
      <c r="C15">
        <v>0.11567148884909735</v>
      </c>
      <c r="D15">
        <v>0.2610711980531123</v>
      </c>
      <c r="E15">
        <v>5.4694558562604009E-2</v>
      </c>
      <c r="F15">
        <v>5.8137915008021929E-2</v>
      </c>
      <c r="G15">
        <v>3.9541411475309839E-2</v>
      </c>
    </row>
    <row r="16" spans="1:7">
      <c r="A16" t="s">
        <v>285</v>
      </c>
      <c r="B16">
        <v>7.3243621087698094E-2</v>
      </c>
      <c r="C16">
        <v>0.12619998949051986</v>
      </c>
      <c r="D16">
        <v>0.26462125013812759</v>
      </c>
      <c r="E16">
        <v>1.932709501192717E-2</v>
      </c>
      <c r="F16">
        <v>4.3820909448146143E-2</v>
      </c>
      <c r="G16">
        <v>5.7371954488023201E-2</v>
      </c>
    </row>
    <row r="19" spans="1:7">
      <c r="A19" t="s">
        <v>398</v>
      </c>
      <c r="B19" t="s">
        <v>354</v>
      </c>
      <c r="E19" t="s">
        <v>355</v>
      </c>
    </row>
    <row r="20" spans="1:7">
      <c r="B20" t="s">
        <v>78</v>
      </c>
      <c r="C20" t="s">
        <v>281</v>
      </c>
      <c r="D20" t="s">
        <v>399</v>
      </c>
      <c r="E20" t="s">
        <v>78</v>
      </c>
      <c r="F20" t="s">
        <v>281</v>
      </c>
      <c r="G20" t="s">
        <v>399</v>
      </c>
    </row>
    <row r="21" spans="1:7">
      <c r="A21" t="s">
        <v>283</v>
      </c>
      <c r="B21">
        <v>1.8743782146794216E-2</v>
      </c>
      <c r="C21">
        <v>5.723710091424106E-3</v>
      </c>
      <c r="D21">
        <v>2.567298705416109E-2</v>
      </c>
      <c r="E21">
        <v>4.9643856129755219E-3</v>
      </c>
      <c r="F21">
        <v>2.0211721295038177E-3</v>
      </c>
      <c r="G21">
        <v>2.5295665828021716E-3</v>
      </c>
    </row>
    <row r="22" spans="1:7">
      <c r="A22" t="s">
        <v>284</v>
      </c>
      <c r="B22">
        <v>2.0787180749116743E-2</v>
      </c>
      <c r="C22">
        <v>1.2760531804261772E-2</v>
      </c>
      <c r="D22">
        <v>1.8274872647584015E-2</v>
      </c>
      <c r="E22">
        <v>3.3357066377826495E-3</v>
      </c>
      <c r="F22">
        <v>2.5458668708198363E-3</v>
      </c>
      <c r="G22">
        <v>8.6207443675622331E-4</v>
      </c>
    </row>
    <row r="23" spans="1:7">
      <c r="A23" t="s">
        <v>286</v>
      </c>
      <c r="B23">
        <v>1.9055033494999089E-2</v>
      </c>
      <c r="C23">
        <v>1.994148264883587E-2</v>
      </c>
      <c r="D23">
        <v>3.7143414318167728E-2</v>
      </c>
      <c r="E23">
        <v>2.9928523637805051E-3</v>
      </c>
      <c r="F23">
        <v>7.3953140152945651E-3</v>
      </c>
      <c r="G23">
        <v>1.1269235265736203E-2</v>
      </c>
    </row>
    <row r="26" spans="1:7">
      <c r="A26" s="81" t="s">
        <v>45</v>
      </c>
    </row>
    <row r="28" spans="1:7">
      <c r="A28" t="s">
        <v>81</v>
      </c>
      <c r="B28" t="s">
        <v>352</v>
      </c>
      <c r="E28" t="s">
        <v>353</v>
      </c>
    </row>
    <row r="29" spans="1:7">
      <c r="B29" t="s">
        <v>78</v>
      </c>
      <c r="C29" t="s">
        <v>281</v>
      </c>
      <c r="D29" t="s">
        <v>399</v>
      </c>
      <c r="E29" t="s">
        <v>78</v>
      </c>
      <c r="F29" t="s">
        <v>281</v>
      </c>
      <c r="G29" t="s">
        <v>399</v>
      </c>
    </row>
    <row r="30" spans="1:7">
      <c r="A30" t="s">
        <v>278</v>
      </c>
      <c r="B30">
        <v>-0.15977855201444247</v>
      </c>
      <c r="C30">
        <v>-1.6924222230546116E-2</v>
      </c>
      <c r="D30">
        <v>-9.7567038989752261E-3</v>
      </c>
      <c r="E30">
        <v>3.3628020338855598E-2</v>
      </c>
      <c r="F30">
        <v>4.2049746198212147E-2</v>
      </c>
      <c r="G30">
        <v>8.3178752193994718E-2</v>
      </c>
    </row>
    <row r="31" spans="1:7">
      <c r="A31" t="s">
        <v>183</v>
      </c>
      <c r="B31">
        <v>3.9092501724261826E-2</v>
      </c>
      <c r="C31">
        <v>-4.0780293040649333E-2</v>
      </c>
      <c r="D31">
        <v>-6.7309932971180764E-2</v>
      </c>
      <c r="E31">
        <v>1.1026166683466024E-2</v>
      </c>
      <c r="F31">
        <v>1.8113483593419598E-2</v>
      </c>
      <c r="G31">
        <v>6.3966059334953931E-2</v>
      </c>
    </row>
    <row r="32" spans="1:7">
      <c r="A32" t="s">
        <v>285</v>
      </c>
      <c r="B32">
        <v>-2.2179063437679315E-2</v>
      </c>
      <c r="C32">
        <v>-0.11644840113557456</v>
      </c>
      <c r="D32">
        <v>-2.6878580428937777E-2</v>
      </c>
      <c r="E32">
        <v>1.3424810353365414E-2</v>
      </c>
      <c r="F32">
        <v>4.3981973017360371E-2</v>
      </c>
      <c r="G32">
        <v>1.9457933123695533E-2</v>
      </c>
    </row>
    <row r="35" spans="1:7">
      <c r="A35" t="s">
        <v>287</v>
      </c>
      <c r="B35" t="s">
        <v>356</v>
      </c>
      <c r="E35" t="s">
        <v>357</v>
      </c>
    </row>
    <row r="36" spans="1:7">
      <c r="B36" t="s">
        <v>78</v>
      </c>
      <c r="C36" t="s">
        <v>281</v>
      </c>
      <c r="D36" t="s">
        <v>399</v>
      </c>
      <c r="E36" t="s">
        <v>78</v>
      </c>
      <c r="F36" t="s">
        <v>281</v>
      </c>
      <c r="G36" t="s">
        <v>399</v>
      </c>
    </row>
    <row r="37" spans="1:7">
      <c r="A37" t="s">
        <v>278</v>
      </c>
      <c r="B37">
        <v>-2.2121947081151602E-2</v>
      </c>
      <c r="C37">
        <v>2.5498916160263674E-3</v>
      </c>
      <c r="D37">
        <v>1.3053981844917361E-2</v>
      </c>
      <c r="E37">
        <v>9.2099055933931064E-3</v>
      </c>
      <c r="F37">
        <v>8.2218570065050265E-3</v>
      </c>
      <c r="G37">
        <v>7.7661249186164799E-3</v>
      </c>
    </row>
    <row r="38" spans="1:7">
      <c r="A38" t="s">
        <v>183</v>
      </c>
      <c r="B38">
        <v>1.1936409782739917E-2</v>
      </c>
      <c r="C38">
        <v>-6.9638695693429722E-3</v>
      </c>
      <c r="D38">
        <v>3.412559020791385E-2</v>
      </c>
      <c r="E38">
        <v>4.1513954923215199E-3</v>
      </c>
      <c r="F38">
        <v>6.1214303555084419E-3</v>
      </c>
      <c r="G38">
        <v>6.0386096535381536E-3</v>
      </c>
    </row>
    <row r="39" spans="1:7">
      <c r="A39" t="s">
        <v>285</v>
      </c>
      <c r="B39">
        <v>1.1809074257651507E-3</v>
      </c>
      <c r="C39">
        <v>4.7503574800067679E-2</v>
      </c>
      <c r="D39">
        <v>-9.2053538858884454E-3</v>
      </c>
      <c r="E39">
        <v>4.7128405181412186E-3</v>
      </c>
      <c r="F39">
        <v>2.8460551790463497E-2</v>
      </c>
      <c r="G39">
        <v>2.5873886569014765E-2</v>
      </c>
    </row>
    <row r="42" spans="1:7">
      <c r="A42" t="s">
        <v>398</v>
      </c>
      <c r="B42" t="s">
        <v>356</v>
      </c>
      <c r="E42" t="s">
        <v>357</v>
      </c>
    </row>
    <row r="43" spans="1:7">
      <c r="B43" t="s">
        <v>358</v>
      </c>
      <c r="C43" t="s">
        <v>359</v>
      </c>
      <c r="D43" t="s">
        <v>360</v>
      </c>
      <c r="E43" t="s">
        <v>358</v>
      </c>
      <c r="F43" t="s">
        <v>359</v>
      </c>
      <c r="G43" t="s">
        <v>360</v>
      </c>
    </row>
    <row r="44" spans="1:7">
      <c r="A44" t="s">
        <v>278</v>
      </c>
      <c r="B44">
        <v>-2.049058571222377E-3</v>
      </c>
      <c r="C44">
        <v>-1.2602665840389775E-3</v>
      </c>
      <c r="D44">
        <v>4.6668809140363579E-3</v>
      </c>
      <c r="E44">
        <v>1.3133377647396222E-3</v>
      </c>
      <c r="F44">
        <v>9.6086656002293113E-4</v>
      </c>
      <c r="G44">
        <v>1.0274051663713443E-3</v>
      </c>
    </row>
    <row r="45" spans="1:7">
      <c r="A45" t="s">
        <v>183</v>
      </c>
      <c r="B45">
        <v>6.6325618341839417E-4</v>
      </c>
      <c r="C45">
        <v>8.3219622758634723E-4</v>
      </c>
      <c r="D45">
        <v>8.8575415723786202E-3</v>
      </c>
      <c r="E45">
        <v>2.4981660905291838E-4</v>
      </c>
      <c r="F45">
        <v>5.6004744037637603E-4</v>
      </c>
      <c r="G45">
        <v>2.2535290579446298E-3</v>
      </c>
    </row>
    <row r="46" spans="1:7">
      <c r="A46" t="s">
        <v>285</v>
      </c>
      <c r="B46">
        <v>1.2336633945374898E-3</v>
      </c>
      <c r="C46">
        <v>-4.338106935627879E-4</v>
      </c>
      <c r="D46">
        <v>7.1959838377881457E-3</v>
      </c>
      <c r="E46">
        <v>7.0089576059453494E-4</v>
      </c>
      <c r="F46">
        <v>4.1274038491176824E-4</v>
      </c>
      <c r="G46">
        <v>9.9141951182799546E-4</v>
      </c>
    </row>
    <row r="51" spans="1:7">
      <c r="A51" s="81" t="s">
        <v>52</v>
      </c>
    </row>
    <row r="53" spans="1:7">
      <c r="A53" s="81" t="s">
        <v>46</v>
      </c>
    </row>
    <row r="54" spans="1:7">
      <c r="A54" t="s">
        <v>292</v>
      </c>
      <c r="B54" t="s">
        <v>356</v>
      </c>
      <c r="E54" t="s">
        <v>357</v>
      </c>
    </row>
    <row r="55" spans="1:7">
      <c r="B55" t="s">
        <v>278</v>
      </c>
      <c r="C55" t="s">
        <v>183</v>
      </c>
      <c r="D55" t="s">
        <v>285</v>
      </c>
      <c r="E55" t="s">
        <v>278</v>
      </c>
      <c r="F55" t="s">
        <v>183</v>
      </c>
      <c r="G55" t="s">
        <v>285</v>
      </c>
    </row>
    <row r="56" spans="1:7">
      <c r="A56" t="s">
        <v>82</v>
      </c>
      <c r="B56">
        <v>0.22301053504232468</v>
      </c>
      <c r="C56">
        <v>0.57218848426896707</v>
      </c>
      <c r="D56">
        <v>8.9126892329813134E-2</v>
      </c>
      <c r="E56">
        <v>0.17078109581477724</v>
      </c>
      <c r="F56">
        <v>0.27407763959683656</v>
      </c>
      <c r="G56">
        <v>6.9950358718236405E-2</v>
      </c>
    </row>
    <row r="57" spans="1:7">
      <c r="A57" t="s">
        <v>269</v>
      </c>
      <c r="B57">
        <v>0.36153216278783645</v>
      </c>
      <c r="C57">
        <v>0.30391445665550848</v>
      </c>
      <c r="D57">
        <v>0.20693359326423641</v>
      </c>
      <c r="E57">
        <v>0.12398479568645258</v>
      </c>
      <c r="F57">
        <v>0.13753752765826582</v>
      </c>
      <c r="G57">
        <v>0.16820695027252905</v>
      </c>
    </row>
    <row r="58" spans="1:7">
      <c r="A58" t="s">
        <v>84</v>
      </c>
      <c r="B58">
        <v>0.49511629472377489</v>
      </c>
      <c r="C58">
        <v>0.40434983050922524</v>
      </c>
      <c r="D58">
        <v>0.29321262396819764</v>
      </c>
      <c r="E58">
        <v>0.27581585980038931</v>
      </c>
      <c r="F58">
        <v>6.4566992742806639E-2</v>
      </c>
      <c r="G58">
        <v>0.1528814985749937</v>
      </c>
    </row>
    <row r="59" spans="1:7">
      <c r="A59" t="s">
        <v>85</v>
      </c>
      <c r="B59">
        <v>0.20256647065101732</v>
      </c>
      <c r="C59">
        <v>0.53652327377167153</v>
      </c>
      <c r="D59">
        <v>0.34892397566396482</v>
      </c>
      <c r="E59">
        <v>0.1120259624218074</v>
      </c>
      <c r="F59">
        <v>0.27881282743143493</v>
      </c>
      <c r="G59">
        <v>6.1838338773537886E-2</v>
      </c>
    </row>
    <row r="61" spans="1:7">
      <c r="A61" t="s">
        <v>86</v>
      </c>
      <c r="B61" t="s">
        <v>356</v>
      </c>
      <c r="E61" t="s">
        <v>357</v>
      </c>
    </row>
    <row r="62" spans="1:7">
      <c r="B62" t="s">
        <v>278</v>
      </c>
      <c r="C62" t="s">
        <v>87</v>
      </c>
      <c r="D62" t="s">
        <v>88</v>
      </c>
      <c r="E62" t="s">
        <v>89</v>
      </c>
      <c r="F62" t="s">
        <v>87</v>
      </c>
      <c r="G62" t="s">
        <v>88</v>
      </c>
    </row>
    <row r="63" spans="1:7">
      <c r="A63" t="s">
        <v>82</v>
      </c>
      <c r="B63">
        <v>0.21191207285494815</v>
      </c>
      <c r="C63">
        <v>0.26314217154560654</v>
      </c>
      <c r="D63">
        <v>0.23045793509981741</v>
      </c>
      <c r="E63">
        <v>2.3285137800331573E-2</v>
      </c>
      <c r="F63">
        <v>0.10657965600175656</v>
      </c>
      <c r="G63">
        <v>9.0217221760189037E-2</v>
      </c>
    </row>
    <row r="64" spans="1:7">
      <c r="A64" t="s">
        <v>90</v>
      </c>
      <c r="B64">
        <v>7.9751649086504173E-2</v>
      </c>
      <c r="C64">
        <v>0.1462818343344654</v>
      </c>
      <c r="D64">
        <v>0.12212084088237019</v>
      </c>
      <c r="E64">
        <v>6.5080036002517494E-2</v>
      </c>
      <c r="F64">
        <v>5.2851279551935186E-2</v>
      </c>
      <c r="G64">
        <v>8.6468347579228319E-2</v>
      </c>
    </row>
    <row r="65" spans="1:7">
      <c r="A65" t="s">
        <v>84</v>
      </c>
      <c r="B65">
        <v>0.10398330465923646</v>
      </c>
      <c r="C65">
        <v>0.13023105976858632</v>
      </c>
      <c r="D65">
        <v>0.14996333563935538</v>
      </c>
      <c r="E65">
        <v>1.3038156189405079E-2</v>
      </c>
      <c r="F65">
        <v>3.5586601458179871E-2</v>
      </c>
      <c r="G65">
        <v>4.4669532637648626E-2</v>
      </c>
    </row>
    <row r="66" spans="1:7">
      <c r="A66" t="s">
        <v>91</v>
      </c>
      <c r="B66">
        <v>0.15078935521028983</v>
      </c>
      <c r="C66">
        <v>0.25918664279324538</v>
      </c>
      <c r="D66">
        <v>0.11621103600025105</v>
      </c>
      <c r="E66">
        <v>6.2601754135663309E-2</v>
      </c>
      <c r="F66">
        <v>1.9773869294009018E-2</v>
      </c>
      <c r="G66">
        <v>4.9266702889793415E-2</v>
      </c>
    </row>
    <row r="68" spans="1:7">
      <c r="A68" t="s">
        <v>291</v>
      </c>
      <c r="B68" t="s">
        <v>356</v>
      </c>
      <c r="E68" t="s">
        <v>357</v>
      </c>
    </row>
    <row r="69" spans="1:7">
      <c r="B69" t="s">
        <v>92</v>
      </c>
      <c r="C69" t="s">
        <v>93</v>
      </c>
      <c r="D69" t="s">
        <v>94</v>
      </c>
      <c r="E69" t="s">
        <v>95</v>
      </c>
      <c r="F69" t="s">
        <v>93</v>
      </c>
      <c r="G69" t="s">
        <v>94</v>
      </c>
    </row>
    <row r="70" spans="1:7">
      <c r="A70" t="s">
        <v>96</v>
      </c>
      <c r="B70">
        <v>1.8772565589941982E-2</v>
      </c>
      <c r="C70">
        <v>1.4711052766933639E-2</v>
      </c>
      <c r="D70">
        <v>3.1366930946321703E-2</v>
      </c>
      <c r="E70">
        <v>9.0253220447401184E-3</v>
      </c>
      <c r="F70">
        <v>3.7999003938809983E-3</v>
      </c>
      <c r="G70">
        <v>1.8433147891159556E-2</v>
      </c>
    </row>
    <row r="71" spans="1:7">
      <c r="A71" t="s">
        <v>269</v>
      </c>
      <c r="B71">
        <v>1.3674759964302974E-2</v>
      </c>
      <c r="C71">
        <v>1.6278257165138487E-2</v>
      </c>
      <c r="D71">
        <v>1.3196436078275272E-2</v>
      </c>
      <c r="E71">
        <v>3.5396120081486139E-3</v>
      </c>
      <c r="F71">
        <v>2.5416421499597835E-3</v>
      </c>
      <c r="G71">
        <v>1.3212196220549193E-3</v>
      </c>
    </row>
    <row r="72" spans="1:7">
      <c r="A72" t="s">
        <v>84</v>
      </c>
      <c r="B72">
        <v>1.7840764154100467E-2</v>
      </c>
      <c r="C72">
        <v>2.0492806883021849E-2</v>
      </c>
      <c r="D72">
        <v>3.199205792887188E-2</v>
      </c>
      <c r="E72">
        <v>7.7114739193391577E-3</v>
      </c>
      <c r="F72">
        <v>5.2366392029004998E-3</v>
      </c>
      <c r="G72">
        <v>5.8203422909609221E-3</v>
      </c>
    </row>
    <row r="73" spans="1:7">
      <c r="A73" t="s">
        <v>97</v>
      </c>
      <c r="B73">
        <v>1.6565882681493792E-2</v>
      </c>
      <c r="C73">
        <v>1.7614663452856068E-2</v>
      </c>
      <c r="D73">
        <v>2.4964482329201402E-2</v>
      </c>
      <c r="E73">
        <v>6.7972545387001782E-3</v>
      </c>
      <c r="F73">
        <v>1.3564984823463836E-3</v>
      </c>
      <c r="G73">
        <v>5.5169895214435575E-3</v>
      </c>
    </row>
    <row r="76" spans="1:7">
      <c r="A76" s="81" t="s">
        <v>45</v>
      </c>
    </row>
    <row r="77" spans="1:7">
      <c r="B77" t="s">
        <v>98</v>
      </c>
      <c r="C77" t="s">
        <v>99</v>
      </c>
      <c r="D77" t="s">
        <v>100</v>
      </c>
      <c r="E77" t="s">
        <v>98</v>
      </c>
      <c r="F77" t="s">
        <v>99</v>
      </c>
      <c r="G77" t="s">
        <v>100</v>
      </c>
    </row>
    <row r="78" spans="1:7">
      <c r="A78" t="s">
        <v>96</v>
      </c>
      <c r="B78">
        <v>-0.15300565606077834</v>
      </c>
      <c r="C78">
        <v>-9.2413949774436521E-3</v>
      </c>
      <c r="D78">
        <v>-7.216426939757814E-2</v>
      </c>
      <c r="E78">
        <v>3.4492521991845222E-2</v>
      </c>
      <c r="F78">
        <v>4.1021758509883911E-2</v>
      </c>
      <c r="G78">
        <v>7.185557283124395E-3</v>
      </c>
    </row>
    <row r="79" spans="1:7">
      <c r="A79" t="s">
        <v>101</v>
      </c>
      <c r="B79">
        <v>3.5132463862192813E-2</v>
      </c>
      <c r="C79">
        <v>-1.0879730430657937E-3</v>
      </c>
      <c r="D79">
        <v>-7.8667525222848658E-2</v>
      </c>
      <c r="E79">
        <v>5.1288709133415725E-2</v>
      </c>
      <c r="F79">
        <v>4.2832569669030204E-3</v>
      </c>
      <c r="G79">
        <v>8.1580986543456829E-2</v>
      </c>
    </row>
    <row r="80" spans="1:7">
      <c r="A80" t="s">
        <v>102</v>
      </c>
      <c r="B80">
        <v>1.0194281478618486E-2</v>
      </c>
      <c r="C80">
        <v>4.3211993800278542E-3</v>
      </c>
      <c r="D80">
        <v>-2.6323890113932425E-2</v>
      </c>
      <c r="E80">
        <v>9.7825509507929675E-2</v>
      </c>
      <c r="F80">
        <v>1.873496399873362E-2</v>
      </c>
      <c r="G80">
        <v>8.3346404483849394E-3</v>
      </c>
    </row>
    <row r="81" spans="1:7">
      <c r="A81" t="s">
        <v>103</v>
      </c>
      <c r="B81">
        <v>-0.14093372680531802</v>
      </c>
      <c r="C81">
        <v>-8.5988797076276102E-2</v>
      </c>
      <c r="D81">
        <v>-4.3519041935229652E-2</v>
      </c>
      <c r="E81">
        <v>3.4836845191869581E-2</v>
      </c>
      <c r="F81">
        <v>9.1808433459211594E-2</v>
      </c>
      <c r="G81">
        <v>3.2682111614005763E-2</v>
      </c>
    </row>
    <row r="83" spans="1:7">
      <c r="A83" t="s">
        <v>264</v>
      </c>
      <c r="B83" t="s">
        <v>356</v>
      </c>
      <c r="E83" t="s">
        <v>357</v>
      </c>
    </row>
    <row r="84" spans="1:7">
      <c r="B84" t="s">
        <v>265</v>
      </c>
      <c r="C84" t="s">
        <v>266</v>
      </c>
      <c r="D84" t="s">
        <v>267</v>
      </c>
      <c r="E84" t="s">
        <v>265</v>
      </c>
      <c r="F84" t="s">
        <v>266</v>
      </c>
      <c r="G84" t="s">
        <v>267</v>
      </c>
    </row>
    <row r="85" spans="1:7">
      <c r="A85" t="s">
        <v>268</v>
      </c>
      <c r="B85">
        <v>-8.1502264111655443E-3</v>
      </c>
      <c r="C85">
        <v>7.392974719160574E-3</v>
      </c>
      <c r="D85">
        <v>5.3355269918307956E-3</v>
      </c>
      <c r="E85">
        <v>6.0972418684228178E-3</v>
      </c>
      <c r="F85">
        <v>1.9203524833421474E-2</v>
      </c>
      <c r="G85">
        <v>4.8711763764016244E-2</v>
      </c>
    </row>
    <row r="86" spans="1:7">
      <c r="A86" t="s">
        <v>269</v>
      </c>
      <c r="B86">
        <v>-1.3160828111513546E-2</v>
      </c>
      <c r="C86">
        <v>1.3763985756026101E-2</v>
      </c>
      <c r="D86">
        <v>9.1361066691024381E-3</v>
      </c>
      <c r="E86">
        <v>1.8912176677998872E-2</v>
      </c>
      <c r="F86">
        <v>8.7697096825507855E-3</v>
      </c>
      <c r="G86">
        <v>1.2612388134267962E-2</v>
      </c>
    </row>
    <row r="87" spans="1:7">
      <c r="A87" t="s">
        <v>84</v>
      </c>
      <c r="B87">
        <v>1.1669033432724843E-2</v>
      </c>
      <c r="C87">
        <v>1.5818313035186621E-2</v>
      </c>
      <c r="D87">
        <v>4.1254744245616704E-2</v>
      </c>
      <c r="E87">
        <v>1.0009940602754433E-2</v>
      </c>
      <c r="F87">
        <v>1.5612358030536257E-2</v>
      </c>
      <c r="G87">
        <v>3.3487766160469418E-2</v>
      </c>
    </row>
    <row r="88" spans="1:7">
      <c r="A88" t="s">
        <v>91</v>
      </c>
      <c r="B88">
        <v>9.5125626301042229E-4</v>
      </c>
      <c r="C88">
        <v>1.5155567051374427E-2</v>
      </c>
      <c r="D88">
        <v>-3.0875401199574222E-3</v>
      </c>
      <c r="E88">
        <v>1.3647801900974636E-2</v>
      </c>
      <c r="F88">
        <v>5.88150246479435E-3</v>
      </c>
      <c r="G88">
        <v>3.2952781341251939E-4</v>
      </c>
    </row>
    <row r="90" spans="1:7">
      <c r="A90" t="s">
        <v>291</v>
      </c>
      <c r="B90" t="s">
        <v>356</v>
      </c>
      <c r="E90" t="s">
        <v>357</v>
      </c>
    </row>
    <row r="91" spans="1:7">
      <c r="B91" t="s">
        <v>278</v>
      </c>
      <c r="C91" t="s">
        <v>183</v>
      </c>
      <c r="D91" t="s">
        <v>285</v>
      </c>
      <c r="E91" t="s">
        <v>278</v>
      </c>
      <c r="F91" t="s">
        <v>183</v>
      </c>
      <c r="G91" t="s">
        <v>285</v>
      </c>
    </row>
    <row r="92" spans="1:7">
      <c r="A92" t="s">
        <v>82</v>
      </c>
      <c r="B92">
        <v>6.3393383421866151E-5</v>
      </c>
      <c r="C92">
        <v>2.1467621633546683E-3</v>
      </c>
      <c r="D92">
        <v>2.3859102176228392E-3</v>
      </c>
      <c r="E92">
        <v>2.8911171282024091E-3</v>
      </c>
      <c r="F92">
        <v>1.8381544949615687E-3</v>
      </c>
      <c r="G92">
        <v>2.6459768184086303E-3</v>
      </c>
    </row>
    <row r="93" spans="1:7">
      <c r="A93" t="s">
        <v>269</v>
      </c>
      <c r="B93">
        <v>-4.8508880888019124E-4</v>
      </c>
      <c r="C93">
        <v>3.6899035571888936E-3</v>
      </c>
      <c r="D93">
        <v>1.4571016375107511E-3</v>
      </c>
      <c r="E93">
        <v>2.4184628249379848E-3</v>
      </c>
      <c r="F93">
        <v>2.3549812054969596E-3</v>
      </c>
      <c r="G93">
        <v>1.5079885073339212E-3</v>
      </c>
    </row>
    <row r="94" spans="1:7">
      <c r="A94" t="s">
        <v>84</v>
      </c>
      <c r="B94">
        <v>1.9750742628016249E-3</v>
      </c>
      <c r="C94">
        <v>5.861426433325395E-3</v>
      </c>
      <c r="D94">
        <v>3.6247208710913892E-3</v>
      </c>
      <c r="E94">
        <v>2.7210731956028894E-3</v>
      </c>
      <c r="F94">
        <v>4.7736302356796633E-3</v>
      </c>
      <c r="G94">
        <v>2.0633372789311505E-3</v>
      </c>
    </row>
    <row r="95" spans="1:7">
      <c r="A95" t="s">
        <v>270</v>
      </c>
      <c r="B95">
        <v>2.566955076900381E-4</v>
      </c>
      <c r="C95">
        <v>2.1058998239755276E-3</v>
      </c>
      <c r="D95">
        <v>3.1933826587921496E-3</v>
      </c>
      <c r="E95">
        <v>1.4388631495607653E-3</v>
      </c>
      <c r="F95">
        <v>1.9359911428048614E-3</v>
      </c>
      <c r="G95">
        <v>3.1371947779667217E-3</v>
      </c>
    </row>
  </sheetData>
  <sheetCalcPr fullCalcOnLoad="1"/>
  <phoneticPr fontId="8"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110"/>
  <sheetViews>
    <sheetView topLeftCell="J1" workbookViewId="0">
      <selection activeCell="B3" sqref="B3:B13"/>
    </sheetView>
  </sheetViews>
  <sheetFormatPr baseColWidth="10" defaultRowHeight="13"/>
  <cols>
    <col min="2" max="2" width="12.5703125" bestFit="1" customWidth="1"/>
    <col min="8" max="8" width="13.28515625" bestFit="1" customWidth="1"/>
    <col min="9" max="9" width="16.42578125" bestFit="1" customWidth="1"/>
    <col min="10" max="10" width="16.5703125" bestFit="1" customWidth="1"/>
    <col min="11" max="11" width="12.5703125" bestFit="1" customWidth="1"/>
    <col min="12" max="12" width="12.85546875" bestFit="1" customWidth="1"/>
    <col min="13" max="13" width="14" bestFit="1" customWidth="1"/>
    <col min="14" max="14" width="12.140625" bestFit="1" customWidth="1"/>
    <col min="15" max="15" width="12" customWidth="1"/>
    <col min="16" max="16" width="12.28515625" customWidth="1"/>
    <col min="17" max="17" width="12" bestFit="1" customWidth="1"/>
  </cols>
  <sheetData>
    <row r="1" spans="1:18">
      <c r="N1" s="102" t="s">
        <v>314</v>
      </c>
      <c r="O1" s="102"/>
      <c r="P1" s="103" t="s">
        <v>315</v>
      </c>
      <c r="Q1" s="103"/>
    </row>
    <row r="2" spans="1:18">
      <c r="A2" s="1" t="s">
        <v>66</v>
      </c>
      <c r="B2" s="1" t="s">
        <v>182</v>
      </c>
      <c r="C2" s="1" t="s">
        <v>277</v>
      </c>
      <c r="D2" s="1" t="s">
        <v>67</v>
      </c>
      <c r="E2" s="1" t="s">
        <v>68</v>
      </c>
      <c r="F2" s="1" t="s">
        <v>69</v>
      </c>
      <c r="G2" s="1" t="s">
        <v>305</v>
      </c>
      <c r="H2" s="2" t="s">
        <v>47</v>
      </c>
      <c r="I2" s="2" t="s">
        <v>48</v>
      </c>
      <c r="J2" s="2" t="s">
        <v>49</v>
      </c>
      <c r="K2" s="1" t="s">
        <v>50</v>
      </c>
      <c r="L2" s="1" t="s">
        <v>51</v>
      </c>
      <c r="M2" s="1" t="s">
        <v>104</v>
      </c>
      <c r="N2" s="3" t="s">
        <v>70</v>
      </c>
      <c r="O2" s="3" t="s">
        <v>72</v>
      </c>
      <c r="P2" s="3" t="s">
        <v>71</v>
      </c>
      <c r="Q2" s="3" t="s">
        <v>73</v>
      </c>
      <c r="R2" s="3" t="s">
        <v>181</v>
      </c>
    </row>
    <row r="3" spans="1:18">
      <c r="A3" s="8" t="s">
        <v>111</v>
      </c>
      <c r="B3" s="9">
        <v>38871</v>
      </c>
      <c r="C3" t="s">
        <v>278</v>
      </c>
      <c r="D3" t="s">
        <v>74</v>
      </c>
      <c r="E3">
        <v>1</v>
      </c>
      <c r="F3" t="s">
        <v>75</v>
      </c>
      <c r="G3" t="s">
        <v>176</v>
      </c>
      <c r="H3" s="4">
        <v>0.99</v>
      </c>
      <c r="I3" s="4">
        <v>3.52</v>
      </c>
      <c r="J3" s="4">
        <v>2.0499999999999998</v>
      </c>
      <c r="K3">
        <f t="shared" ref="K3:K14" si="0">I3-H3</f>
        <v>2.5300000000000002</v>
      </c>
      <c r="L3">
        <f>J3-H3</f>
        <v>1.0599999999999998</v>
      </c>
      <c r="M3" s="5">
        <f>1-(L3/K3)</f>
        <v>0.58102766798418981</v>
      </c>
      <c r="N3" s="4">
        <v>9.59</v>
      </c>
      <c r="O3">
        <f t="shared" ref="O3:O38" si="1">N3-(N3*M3)</f>
        <v>4.0179446640316199</v>
      </c>
      <c r="P3" s="4">
        <v>9.8800000000000008</v>
      </c>
      <c r="Q3">
        <f t="shared" ref="Q3:Q34" si="2">P3-(P3*M3)</f>
        <v>4.1394466403162049</v>
      </c>
      <c r="R3">
        <f t="shared" ref="R3:R38" si="3">100*((K3-L3)/L3)</f>
        <v>138.67924528301893</v>
      </c>
    </row>
    <row r="4" spans="1:18">
      <c r="A4" s="8" t="s">
        <v>112</v>
      </c>
      <c r="B4" s="9">
        <v>38871</v>
      </c>
      <c r="C4" t="s">
        <v>278</v>
      </c>
      <c r="D4" t="s">
        <v>76</v>
      </c>
      <c r="E4">
        <v>2</v>
      </c>
      <c r="F4" t="s">
        <v>258</v>
      </c>
      <c r="G4" t="s">
        <v>177</v>
      </c>
      <c r="H4" s="4">
        <v>0.97</v>
      </c>
      <c r="I4" s="4">
        <v>3.16</v>
      </c>
      <c r="J4" s="4">
        <v>1.83</v>
      </c>
      <c r="K4">
        <f t="shared" si="0"/>
        <v>2.1900000000000004</v>
      </c>
      <c r="L4">
        <f t="shared" ref="L4:L38" si="4">J4-H4</f>
        <v>0.8600000000000001</v>
      </c>
      <c r="M4" s="5">
        <f t="shared" ref="M4:M38" si="5">1-(L4/K4)</f>
        <v>0.60730593607305938</v>
      </c>
      <c r="N4" s="4">
        <v>4.2300000000000004</v>
      </c>
      <c r="O4">
        <f t="shared" si="1"/>
        <v>1.6610958904109592</v>
      </c>
      <c r="P4" s="4">
        <v>4.49</v>
      </c>
      <c r="Q4">
        <f t="shared" si="2"/>
        <v>1.7631963470319634</v>
      </c>
      <c r="R4">
        <f t="shared" si="3"/>
        <v>154.6511627906977</v>
      </c>
    </row>
    <row r="5" spans="1:18">
      <c r="A5" s="8" t="s">
        <v>326</v>
      </c>
      <c r="B5" s="9">
        <v>38871</v>
      </c>
      <c r="C5" t="s">
        <v>278</v>
      </c>
      <c r="D5" t="s">
        <v>259</v>
      </c>
      <c r="E5">
        <v>3</v>
      </c>
      <c r="F5" t="s">
        <v>260</v>
      </c>
      <c r="G5" t="s">
        <v>178</v>
      </c>
      <c r="H5" s="4">
        <v>1.01</v>
      </c>
      <c r="I5" s="4">
        <v>3.02</v>
      </c>
      <c r="J5" s="4">
        <v>1.88</v>
      </c>
      <c r="K5">
        <f t="shared" si="0"/>
        <v>2.0099999999999998</v>
      </c>
      <c r="L5">
        <f t="shared" si="4"/>
        <v>0.86999999999999988</v>
      </c>
      <c r="M5" s="5">
        <f t="shared" si="5"/>
        <v>0.56716417910447769</v>
      </c>
      <c r="N5" s="4">
        <v>4.21</v>
      </c>
      <c r="O5">
        <f t="shared" si="1"/>
        <v>1.8222388059701489</v>
      </c>
      <c r="P5" s="4">
        <v>5.37</v>
      </c>
      <c r="Q5">
        <f t="shared" si="2"/>
        <v>2.3243283582089549</v>
      </c>
      <c r="R5">
        <f t="shared" si="3"/>
        <v>131.0344827586207</v>
      </c>
    </row>
    <row r="6" spans="1:18">
      <c r="A6" s="8" t="s">
        <v>136</v>
      </c>
      <c r="B6" s="9">
        <v>38871</v>
      </c>
      <c r="C6" t="s">
        <v>278</v>
      </c>
      <c r="D6" t="s">
        <v>259</v>
      </c>
      <c r="E6">
        <v>4</v>
      </c>
      <c r="F6" t="s">
        <v>260</v>
      </c>
      <c r="G6" t="s">
        <v>172</v>
      </c>
      <c r="H6" s="4">
        <v>1.01</v>
      </c>
      <c r="I6" s="4">
        <v>2.42</v>
      </c>
      <c r="J6" s="4">
        <v>1.65</v>
      </c>
      <c r="K6">
        <f t="shared" si="0"/>
        <v>1.41</v>
      </c>
      <c r="L6">
        <f t="shared" si="4"/>
        <v>0.6399999999999999</v>
      </c>
      <c r="M6" s="5">
        <f t="shared" si="5"/>
        <v>0.54609929078014185</v>
      </c>
      <c r="N6" s="4">
        <v>2.2999999999999998</v>
      </c>
      <c r="O6">
        <f t="shared" si="1"/>
        <v>1.0439716312056737</v>
      </c>
      <c r="P6" s="4">
        <v>3.92</v>
      </c>
      <c r="Q6">
        <f t="shared" si="2"/>
        <v>1.7792907801418441</v>
      </c>
      <c r="R6">
        <f t="shared" si="3"/>
        <v>120.31250000000003</v>
      </c>
    </row>
    <row r="7" spans="1:18">
      <c r="A7" s="8" t="s">
        <v>137</v>
      </c>
      <c r="B7" s="9">
        <v>38871</v>
      </c>
      <c r="C7" t="s">
        <v>278</v>
      </c>
      <c r="D7" t="s">
        <v>259</v>
      </c>
      <c r="E7">
        <v>1</v>
      </c>
      <c r="F7" t="s">
        <v>261</v>
      </c>
      <c r="G7" t="s">
        <v>176</v>
      </c>
      <c r="H7" s="4">
        <v>1.01</v>
      </c>
      <c r="I7" s="4">
        <v>8.94</v>
      </c>
      <c r="J7" s="4">
        <v>4.3099999999999996</v>
      </c>
      <c r="K7">
        <f t="shared" si="0"/>
        <v>7.93</v>
      </c>
      <c r="L7">
        <f t="shared" si="4"/>
        <v>3.3</v>
      </c>
      <c r="M7" s="5">
        <f t="shared" si="5"/>
        <v>0.58385876418663307</v>
      </c>
      <c r="N7" s="4">
        <v>9.94</v>
      </c>
      <c r="O7">
        <f t="shared" si="1"/>
        <v>4.1364438839848674</v>
      </c>
      <c r="P7" s="4">
        <v>9.86</v>
      </c>
      <c r="Q7">
        <f t="shared" si="2"/>
        <v>4.1031525851197976</v>
      </c>
      <c r="R7">
        <f t="shared" si="3"/>
        <v>140.30303030303031</v>
      </c>
    </row>
    <row r="8" spans="1:18">
      <c r="A8" s="8" t="s">
        <v>138</v>
      </c>
      <c r="B8" s="9">
        <v>38871</v>
      </c>
      <c r="C8" t="s">
        <v>278</v>
      </c>
      <c r="D8" t="s">
        <v>259</v>
      </c>
      <c r="E8">
        <v>2</v>
      </c>
      <c r="F8" t="s">
        <v>261</v>
      </c>
      <c r="G8" t="s">
        <v>177</v>
      </c>
      <c r="H8" s="4">
        <v>0.99</v>
      </c>
      <c r="I8" s="4">
        <v>6.9</v>
      </c>
      <c r="J8" s="4">
        <v>3.87</v>
      </c>
      <c r="K8">
        <f t="shared" si="0"/>
        <v>5.91</v>
      </c>
      <c r="L8">
        <f t="shared" si="4"/>
        <v>2.88</v>
      </c>
      <c r="M8" s="5">
        <f t="shared" si="5"/>
        <v>0.51269035532994933</v>
      </c>
      <c r="N8" s="4">
        <v>10.16</v>
      </c>
      <c r="O8">
        <f t="shared" si="1"/>
        <v>4.9510659898477147</v>
      </c>
      <c r="P8" s="4">
        <v>10.1</v>
      </c>
      <c r="Q8">
        <f t="shared" si="2"/>
        <v>4.921827411167512</v>
      </c>
      <c r="R8">
        <f t="shared" si="3"/>
        <v>105.20833333333334</v>
      </c>
    </row>
    <row r="9" spans="1:18">
      <c r="A9" s="8" t="s">
        <v>139</v>
      </c>
      <c r="B9" s="9">
        <v>38871</v>
      </c>
      <c r="C9" t="s">
        <v>278</v>
      </c>
      <c r="D9" t="s">
        <v>259</v>
      </c>
      <c r="E9">
        <v>3</v>
      </c>
      <c r="F9" t="s">
        <v>261</v>
      </c>
      <c r="G9" t="s">
        <v>178</v>
      </c>
      <c r="H9" s="4">
        <v>1</v>
      </c>
      <c r="I9" s="4">
        <v>7.99</v>
      </c>
      <c r="J9" s="4">
        <v>4.29</v>
      </c>
      <c r="K9">
        <f t="shared" si="0"/>
        <v>6.99</v>
      </c>
      <c r="L9">
        <f t="shared" si="4"/>
        <v>3.29</v>
      </c>
      <c r="M9" s="5">
        <f t="shared" si="5"/>
        <v>0.52932761087267521</v>
      </c>
      <c r="N9" s="4">
        <v>10.1</v>
      </c>
      <c r="O9">
        <f t="shared" si="1"/>
        <v>4.7537911301859799</v>
      </c>
      <c r="P9" s="4">
        <v>10.43</v>
      </c>
      <c r="Q9">
        <f t="shared" si="2"/>
        <v>4.9091130185979974</v>
      </c>
      <c r="R9">
        <f t="shared" si="3"/>
        <v>112.46200607902736</v>
      </c>
    </row>
    <row r="10" spans="1:18">
      <c r="A10" s="8" t="s">
        <v>140</v>
      </c>
      <c r="B10" s="9">
        <v>38871</v>
      </c>
      <c r="C10" t="s">
        <v>278</v>
      </c>
      <c r="D10" t="s">
        <v>259</v>
      </c>
      <c r="E10">
        <v>4</v>
      </c>
      <c r="F10" t="s">
        <v>261</v>
      </c>
      <c r="G10" t="s">
        <v>172</v>
      </c>
      <c r="H10" s="4">
        <v>0.98</v>
      </c>
      <c r="I10" s="4">
        <v>9.11</v>
      </c>
      <c r="J10" s="4">
        <v>4.6500000000000004</v>
      </c>
      <c r="K10">
        <f t="shared" si="0"/>
        <v>8.129999999999999</v>
      </c>
      <c r="L10">
        <f t="shared" si="4"/>
        <v>3.6700000000000004</v>
      </c>
      <c r="M10" s="5">
        <f t="shared" si="5"/>
        <v>0.54858548585485845</v>
      </c>
      <c r="N10" s="4">
        <v>9.98</v>
      </c>
      <c r="O10">
        <f t="shared" si="1"/>
        <v>4.5051168511685127</v>
      </c>
      <c r="P10" s="4">
        <v>9.48</v>
      </c>
      <c r="Q10">
        <f t="shared" si="2"/>
        <v>4.2794095940959425</v>
      </c>
      <c r="R10">
        <f t="shared" si="3"/>
        <v>121.52588555858306</v>
      </c>
    </row>
    <row r="11" spans="1:18">
      <c r="A11" s="8" t="s">
        <v>117</v>
      </c>
      <c r="B11" s="9">
        <v>38871</v>
      </c>
      <c r="C11" t="s">
        <v>278</v>
      </c>
      <c r="D11" t="s">
        <v>259</v>
      </c>
      <c r="E11">
        <v>1</v>
      </c>
      <c r="F11" t="s">
        <v>262</v>
      </c>
      <c r="G11" t="s">
        <v>176</v>
      </c>
      <c r="H11" s="4">
        <v>0.99</v>
      </c>
      <c r="I11" s="4">
        <v>16.11</v>
      </c>
      <c r="J11" s="4">
        <v>12.68</v>
      </c>
      <c r="K11">
        <f t="shared" si="0"/>
        <v>15.12</v>
      </c>
      <c r="L11">
        <f t="shared" si="4"/>
        <v>11.69</v>
      </c>
      <c r="M11" s="5">
        <f t="shared" si="5"/>
        <v>0.22685185185185186</v>
      </c>
      <c r="N11" s="4">
        <v>9.9700000000000006</v>
      </c>
      <c r="O11">
        <f t="shared" si="1"/>
        <v>7.7082870370370369</v>
      </c>
      <c r="P11" s="4">
        <v>10.23</v>
      </c>
      <c r="Q11">
        <f t="shared" si="2"/>
        <v>7.9093055555555551</v>
      </c>
      <c r="R11">
        <f t="shared" si="3"/>
        <v>29.341317365269461</v>
      </c>
    </row>
    <row r="12" spans="1:18">
      <c r="A12" s="8" t="s">
        <v>118</v>
      </c>
      <c r="B12" s="9">
        <v>38871</v>
      </c>
      <c r="C12" t="s">
        <v>278</v>
      </c>
      <c r="D12" t="s">
        <v>259</v>
      </c>
      <c r="E12">
        <v>2</v>
      </c>
      <c r="F12" t="s">
        <v>262</v>
      </c>
      <c r="G12" t="s">
        <v>177</v>
      </c>
      <c r="H12" s="4">
        <v>1</v>
      </c>
      <c r="I12" s="4">
        <v>15.63</v>
      </c>
      <c r="J12" s="4">
        <v>12.17</v>
      </c>
      <c r="K12">
        <f t="shared" si="0"/>
        <v>14.63</v>
      </c>
      <c r="L12">
        <f t="shared" si="4"/>
        <v>11.17</v>
      </c>
      <c r="M12" s="5">
        <f t="shared" si="5"/>
        <v>0.23650034176349966</v>
      </c>
      <c r="N12" s="4">
        <v>10.039999999999999</v>
      </c>
      <c r="O12">
        <f t="shared" si="1"/>
        <v>7.6655365686944634</v>
      </c>
      <c r="P12" s="4">
        <v>10.07</v>
      </c>
      <c r="Q12">
        <f t="shared" si="2"/>
        <v>7.6884415584415589</v>
      </c>
      <c r="R12">
        <f t="shared" si="3"/>
        <v>30.975828111011644</v>
      </c>
    </row>
    <row r="13" spans="1:18">
      <c r="A13" s="8" t="s">
        <v>119</v>
      </c>
      <c r="B13" s="9">
        <v>38871</v>
      </c>
      <c r="C13" t="s">
        <v>278</v>
      </c>
      <c r="D13" t="s">
        <v>263</v>
      </c>
      <c r="E13">
        <v>3</v>
      </c>
      <c r="F13" t="s">
        <v>262</v>
      </c>
      <c r="G13" t="s">
        <v>178</v>
      </c>
      <c r="H13" s="4">
        <v>1</v>
      </c>
      <c r="I13" s="4">
        <v>13.8</v>
      </c>
      <c r="J13" s="4">
        <v>11.1</v>
      </c>
      <c r="K13">
        <f t="shared" si="0"/>
        <v>12.8</v>
      </c>
      <c r="L13">
        <f t="shared" si="4"/>
        <v>10.1</v>
      </c>
      <c r="M13" s="5">
        <f t="shared" si="5"/>
        <v>0.21093750000000011</v>
      </c>
      <c r="N13" s="4">
        <v>10.51</v>
      </c>
      <c r="O13">
        <f t="shared" si="1"/>
        <v>8.2930468749999982</v>
      </c>
      <c r="P13" s="4">
        <v>9.74</v>
      </c>
      <c r="Q13">
        <f t="shared" si="2"/>
        <v>7.6854687499999992</v>
      </c>
      <c r="R13">
        <f t="shared" si="3"/>
        <v>26.732673267326746</v>
      </c>
    </row>
    <row r="14" spans="1:18">
      <c r="A14" s="8" t="s">
        <v>120</v>
      </c>
      <c r="B14" s="9">
        <v>38871</v>
      </c>
      <c r="C14" t="s">
        <v>278</v>
      </c>
      <c r="D14" t="s">
        <v>263</v>
      </c>
      <c r="E14">
        <v>4</v>
      </c>
      <c r="F14" t="s">
        <v>262</v>
      </c>
      <c r="G14" t="s">
        <v>172</v>
      </c>
      <c r="H14" s="4">
        <v>0.97</v>
      </c>
      <c r="I14" s="4">
        <v>19.23</v>
      </c>
      <c r="J14" s="4">
        <v>15.79</v>
      </c>
      <c r="K14">
        <f t="shared" si="0"/>
        <v>18.260000000000002</v>
      </c>
      <c r="L14">
        <f t="shared" si="4"/>
        <v>14.819999999999999</v>
      </c>
      <c r="M14" s="5">
        <f t="shared" si="5"/>
        <v>0.18838992332968252</v>
      </c>
      <c r="N14" s="4">
        <v>9.6</v>
      </c>
      <c r="O14">
        <f t="shared" si="1"/>
        <v>7.7914567360350473</v>
      </c>
      <c r="P14" s="4">
        <v>10.33</v>
      </c>
      <c r="Q14">
        <f t="shared" si="2"/>
        <v>8.3839320920043789</v>
      </c>
      <c r="R14">
        <f t="shared" si="3"/>
        <v>23.211875843454813</v>
      </c>
    </row>
    <row r="15" spans="1:18">
      <c r="A15" s="8" t="s">
        <v>121</v>
      </c>
      <c r="B15" s="9">
        <v>38874</v>
      </c>
      <c r="C15" t="s">
        <v>278</v>
      </c>
      <c r="D15" t="s">
        <v>332</v>
      </c>
      <c r="E15">
        <v>1</v>
      </c>
      <c r="F15" t="s">
        <v>260</v>
      </c>
      <c r="G15" t="s">
        <v>178</v>
      </c>
      <c r="H15" s="6">
        <v>0.98</v>
      </c>
      <c r="I15" s="6">
        <v>11.57</v>
      </c>
      <c r="J15" s="6">
        <v>4.43</v>
      </c>
      <c r="K15">
        <f>I15-H15</f>
        <v>10.59</v>
      </c>
      <c r="L15">
        <f t="shared" si="4"/>
        <v>3.4499999999999997</v>
      </c>
      <c r="M15" s="5">
        <f t="shared" si="5"/>
        <v>0.67422096317280455</v>
      </c>
      <c r="N15" s="7">
        <v>7.63</v>
      </c>
      <c r="O15">
        <f t="shared" si="1"/>
        <v>2.4856940509915013</v>
      </c>
      <c r="P15" s="7">
        <v>7.23</v>
      </c>
      <c r="Q15">
        <f t="shared" si="2"/>
        <v>2.3553824362606228</v>
      </c>
      <c r="R15">
        <f t="shared" si="3"/>
        <v>206.95652173913049</v>
      </c>
    </row>
    <row r="16" spans="1:18">
      <c r="A16" s="8" t="s">
        <v>122</v>
      </c>
      <c r="B16" s="9">
        <v>38874</v>
      </c>
      <c r="C16" t="s">
        <v>278</v>
      </c>
      <c r="D16" t="s">
        <v>333</v>
      </c>
      <c r="E16">
        <v>2</v>
      </c>
      <c r="F16" t="s">
        <v>334</v>
      </c>
      <c r="G16" t="s">
        <v>172</v>
      </c>
      <c r="H16" s="6">
        <v>0.99</v>
      </c>
      <c r="I16" s="6">
        <v>10.91</v>
      </c>
      <c r="J16" s="6">
        <v>4.37</v>
      </c>
      <c r="K16">
        <f t="shared" ref="K16:K38" si="6">I16-H16</f>
        <v>9.92</v>
      </c>
      <c r="L16">
        <f t="shared" si="4"/>
        <v>3.38</v>
      </c>
      <c r="M16" s="5">
        <f t="shared" si="5"/>
        <v>0.65927419354838712</v>
      </c>
      <c r="N16" s="7">
        <v>5.08</v>
      </c>
      <c r="O16">
        <f t="shared" si="1"/>
        <v>1.7308870967741936</v>
      </c>
      <c r="P16" s="7">
        <v>5.15</v>
      </c>
      <c r="Q16">
        <f t="shared" si="2"/>
        <v>1.7547379032258066</v>
      </c>
      <c r="R16">
        <f t="shared" si="3"/>
        <v>193.49112426035504</v>
      </c>
    </row>
    <row r="17" spans="1:18">
      <c r="A17" s="8" t="s">
        <v>123</v>
      </c>
      <c r="B17" s="9">
        <v>38874</v>
      </c>
      <c r="C17" t="s">
        <v>278</v>
      </c>
      <c r="D17" t="s">
        <v>335</v>
      </c>
      <c r="E17">
        <v>3</v>
      </c>
      <c r="F17" t="s">
        <v>336</v>
      </c>
      <c r="G17" t="s">
        <v>176</v>
      </c>
      <c r="H17" s="6">
        <v>0.98</v>
      </c>
      <c r="I17" s="6">
        <v>10.86</v>
      </c>
      <c r="J17" s="6">
        <v>4.83</v>
      </c>
      <c r="K17">
        <f t="shared" si="6"/>
        <v>9.879999999999999</v>
      </c>
      <c r="L17">
        <f t="shared" si="4"/>
        <v>3.85</v>
      </c>
      <c r="M17" s="5">
        <f t="shared" si="5"/>
        <v>0.61032388663967607</v>
      </c>
      <c r="N17" s="7">
        <v>10.33</v>
      </c>
      <c r="O17">
        <f t="shared" si="1"/>
        <v>4.0253542510121463</v>
      </c>
      <c r="P17" s="7">
        <v>9.26</v>
      </c>
      <c r="Q17">
        <f t="shared" si="2"/>
        <v>3.6084008097165992</v>
      </c>
      <c r="R17">
        <f t="shared" si="3"/>
        <v>156.6233766233766</v>
      </c>
    </row>
    <row r="18" spans="1:18">
      <c r="A18" s="8" t="s">
        <v>124</v>
      </c>
      <c r="B18" s="9">
        <v>38874</v>
      </c>
      <c r="C18" t="s">
        <v>278</v>
      </c>
      <c r="D18" t="s">
        <v>337</v>
      </c>
      <c r="E18">
        <v>4</v>
      </c>
      <c r="F18" t="s">
        <v>338</v>
      </c>
      <c r="G18" t="s">
        <v>177</v>
      </c>
      <c r="H18" s="6">
        <v>0.98</v>
      </c>
      <c r="I18" s="6">
        <v>11.09</v>
      </c>
      <c r="J18" s="6">
        <v>4.5199999999999996</v>
      </c>
      <c r="K18">
        <f t="shared" si="6"/>
        <v>10.11</v>
      </c>
      <c r="L18">
        <f t="shared" si="4"/>
        <v>3.5399999999999996</v>
      </c>
      <c r="M18" s="5">
        <f t="shared" si="5"/>
        <v>0.64985163204747776</v>
      </c>
      <c r="N18" s="7">
        <v>6.18</v>
      </c>
      <c r="O18">
        <f t="shared" si="1"/>
        <v>2.1639169139465873</v>
      </c>
      <c r="P18" s="7">
        <v>6.13</v>
      </c>
      <c r="Q18">
        <f t="shared" si="2"/>
        <v>2.1464094955489612</v>
      </c>
      <c r="R18">
        <f t="shared" si="3"/>
        <v>185.59322033898309</v>
      </c>
    </row>
    <row r="19" spans="1:18">
      <c r="A19" s="8" t="s">
        <v>125</v>
      </c>
      <c r="B19" s="9">
        <v>38874</v>
      </c>
      <c r="C19" t="s">
        <v>278</v>
      </c>
      <c r="D19" t="s">
        <v>337</v>
      </c>
      <c r="E19">
        <v>1</v>
      </c>
      <c r="F19" t="s">
        <v>339</v>
      </c>
      <c r="G19" t="s">
        <v>178</v>
      </c>
      <c r="H19" s="6">
        <v>0.99</v>
      </c>
      <c r="I19" s="6">
        <v>10.81</v>
      </c>
      <c r="J19" s="6">
        <v>5.53</v>
      </c>
      <c r="K19">
        <f t="shared" si="6"/>
        <v>9.82</v>
      </c>
      <c r="L19">
        <f t="shared" si="4"/>
        <v>4.54</v>
      </c>
      <c r="M19" s="5">
        <f t="shared" si="5"/>
        <v>0.53767820773930752</v>
      </c>
      <c r="N19" s="7">
        <v>10.14</v>
      </c>
      <c r="O19">
        <f t="shared" si="1"/>
        <v>4.6879429735234224</v>
      </c>
      <c r="P19" s="7">
        <v>10.27</v>
      </c>
      <c r="Q19">
        <f t="shared" si="2"/>
        <v>4.7480448065173118</v>
      </c>
      <c r="R19">
        <f t="shared" si="3"/>
        <v>116.29955947136565</v>
      </c>
    </row>
    <row r="20" spans="1:18">
      <c r="A20" s="8" t="s">
        <v>126</v>
      </c>
      <c r="B20" s="9">
        <v>38874</v>
      </c>
      <c r="C20" t="s">
        <v>278</v>
      </c>
      <c r="D20" t="s">
        <v>337</v>
      </c>
      <c r="E20">
        <v>2</v>
      </c>
      <c r="F20" t="s">
        <v>339</v>
      </c>
      <c r="G20" t="s">
        <v>172</v>
      </c>
      <c r="H20">
        <v>0.98</v>
      </c>
      <c r="I20">
        <v>10.97</v>
      </c>
      <c r="J20">
        <v>6.1</v>
      </c>
      <c r="K20">
        <f t="shared" si="6"/>
        <v>9.99</v>
      </c>
      <c r="L20">
        <f t="shared" si="4"/>
        <v>5.1199999999999992</v>
      </c>
      <c r="M20" s="5">
        <f t="shared" si="5"/>
        <v>0.4874874874874876</v>
      </c>
      <c r="N20" s="7">
        <v>10.050000000000001</v>
      </c>
      <c r="O20">
        <f t="shared" si="1"/>
        <v>5.15075075075075</v>
      </c>
      <c r="P20" s="7">
        <v>10.01</v>
      </c>
      <c r="Q20">
        <f t="shared" si="2"/>
        <v>5.1302502502502492</v>
      </c>
      <c r="R20">
        <f t="shared" si="3"/>
        <v>95.117187500000028</v>
      </c>
    </row>
    <row r="21" spans="1:18">
      <c r="A21" s="8" t="s">
        <v>127</v>
      </c>
      <c r="B21" s="9">
        <v>38874</v>
      </c>
      <c r="C21" t="s">
        <v>278</v>
      </c>
      <c r="D21" t="s">
        <v>337</v>
      </c>
      <c r="E21">
        <v>3</v>
      </c>
      <c r="F21" t="s">
        <v>339</v>
      </c>
      <c r="G21" t="s">
        <v>176</v>
      </c>
      <c r="H21">
        <v>0.98</v>
      </c>
      <c r="I21">
        <v>11.08</v>
      </c>
      <c r="J21">
        <v>6.38</v>
      </c>
      <c r="K21">
        <f t="shared" si="6"/>
        <v>10.1</v>
      </c>
      <c r="L21">
        <f t="shared" si="4"/>
        <v>5.4</v>
      </c>
      <c r="M21" s="5">
        <f t="shared" si="5"/>
        <v>0.46534653465346532</v>
      </c>
      <c r="N21" s="7">
        <v>10.14</v>
      </c>
      <c r="O21">
        <f t="shared" si="1"/>
        <v>5.4213861386138618</v>
      </c>
      <c r="P21" s="7">
        <v>10.1</v>
      </c>
      <c r="Q21">
        <f t="shared" si="2"/>
        <v>5.4</v>
      </c>
      <c r="R21">
        <f t="shared" si="3"/>
        <v>87.03703703703701</v>
      </c>
    </row>
    <row r="22" spans="1:18">
      <c r="A22" s="8" t="s">
        <v>128</v>
      </c>
      <c r="B22" s="9">
        <v>38874</v>
      </c>
      <c r="C22" t="s">
        <v>278</v>
      </c>
      <c r="D22" t="s">
        <v>332</v>
      </c>
      <c r="E22">
        <v>4</v>
      </c>
      <c r="F22" t="s">
        <v>261</v>
      </c>
      <c r="G22" t="s">
        <v>177</v>
      </c>
      <c r="H22">
        <v>1</v>
      </c>
      <c r="I22">
        <v>10.9</v>
      </c>
      <c r="J22">
        <v>6.22</v>
      </c>
      <c r="K22">
        <f t="shared" si="6"/>
        <v>9.9</v>
      </c>
      <c r="L22">
        <f t="shared" si="4"/>
        <v>5.22</v>
      </c>
      <c r="M22" s="5">
        <f t="shared" si="5"/>
        <v>0.47272727272727277</v>
      </c>
      <c r="N22" s="7">
        <v>10</v>
      </c>
      <c r="O22">
        <f t="shared" si="1"/>
        <v>5.2727272727272725</v>
      </c>
      <c r="P22" s="7">
        <v>10.02</v>
      </c>
      <c r="Q22">
        <f t="shared" si="2"/>
        <v>5.2832727272727267</v>
      </c>
      <c r="R22">
        <f t="shared" si="3"/>
        <v>89.65517241379311</v>
      </c>
    </row>
    <row r="23" spans="1:18">
      <c r="A23" s="8" t="s">
        <v>129</v>
      </c>
      <c r="B23" s="9">
        <v>38874</v>
      </c>
      <c r="C23" t="s">
        <v>278</v>
      </c>
      <c r="D23" t="s">
        <v>332</v>
      </c>
      <c r="E23">
        <v>1</v>
      </c>
      <c r="F23" t="s">
        <v>262</v>
      </c>
      <c r="G23" t="s">
        <v>178</v>
      </c>
      <c r="H23">
        <v>1</v>
      </c>
      <c r="I23">
        <v>11.29</v>
      </c>
      <c r="J23">
        <v>8.4600000000000009</v>
      </c>
      <c r="K23">
        <f t="shared" si="6"/>
        <v>10.29</v>
      </c>
      <c r="L23">
        <f t="shared" si="4"/>
        <v>7.4600000000000009</v>
      </c>
      <c r="M23" s="5">
        <f t="shared" si="5"/>
        <v>0.27502429543245854</v>
      </c>
      <c r="N23" s="7">
        <v>10.19</v>
      </c>
      <c r="O23">
        <f t="shared" si="1"/>
        <v>7.3875024295432468</v>
      </c>
      <c r="P23" s="7">
        <v>10.039999999999999</v>
      </c>
      <c r="Q23">
        <f t="shared" si="2"/>
        <v>7.2787560738581156</v>
      </c>
      <c r="R23">
        <f t="shared" si="3"/>
        <v>37.935656836461099</v>
      </c>
    </row>
    <row r="24" spans="1:18">
      <c r="A24" s="8" t="s">
        <v>130</v>
      </c>
      <c r="B24" s="9">
        <v>38874</v>
      </c>
      <c r="C24" t="s">
        <v>278</v>
      </c>
      <c r="D24" t="s">
        <v>332</v>
      </c>
      <c r="E24">
        <v>2</v>
      </c>
      <c r="F24" t="s">
        <v>262</v>
      </c>
      <c r="G24" t="s">
        <v>172</v>
      </c>
      <c r="H24">
        <v>0.98</v>
      </c>
      <c r="I24">
        <v>11.14</v>
      </c>
      <c r="J24">
        <v>8.6999999999999993</v>
      </c>
      <c r="K24">
        <f t="shared" si="6"/>
        <v>10.16</v>
      </c>
      <c r="L24">
        <f t="shared" si="4"/>
        <v>7.7199999999999989</v>
      </c>
      <c r="M24" s="5">
        <f t="shared" si="5"/>
        <v>0.24015748031496076</v>
      </c>
      <c r="N24" s="7">
        <v>10.41</v>
      </c>
      <c r="O24">
        <f t="shared" si="1"/>
        <v>7.9099606299212581</v>
      </c>
      <c r="P24" s="7">
        <v>10.130000000000001</v>
      </c>
      <c r="Q24">
        <f t="shared" si="2"/>
        <v>7.6972047244094481</v>
      </c>
      <c r="R24">
        <f t="shared" si="3"/>
        <v>31.606217616580334</v>
      </c>
    </row>
    <row r="25" spans="1:18">
      <c r="A25" s="8" t="s">
        <v>131</v>
      </c>
      <c r="B25" s="9">
        <v>38874</v>
      </c>
      <c r="C25" t="s">
        <v>278</v>
      </c>
      <c r="D25" t="s">
        <v>340</v>
      </c>
      <c r="E25">
        <v>3</v>
      </c>
      <c r="F25" t="s">
        <v>341</v>
      </c>
      <c r="G25" t="s">
        <v>176</v>
      </c>
      <c r="H25">
        <v>0.98</v>
      </c>
      <c r="I25">
        <v>11.36</v>
      </c>
      <c r="J25">
        <v>8.76</v>
      </c>
      <c r="K25">
        <f t="shared" si="6"/>
        <v>10.379999999999999</v>
      </c>
      <c r="L25">
        <f t="shared" si="4"/>
        <v>7.7799999999999994</v>
      </c>
      <c r="M25" s="5">
        <f t="shared" si="5"/>
        <v>0.25048169556840072</v>
      </c>
      <c r="N25" s="7">
        <v>10.18</v>
      </c>
      <c r="O25">
        <f t="shared" si="1"/>
        <v>7.6300963391136811</v>
      </c>
      <c r="P25" s="7">
        <v>10.18</v>
      </c>
      <c r="Q25">
        <f t="shared" si="2"/>
        <v>7.6300963391136811</v>
      </c>
      <c r="R25">
        <f t="shared" si="3"/>
        <v>33.419023136246786</v>
      </c>
    </row>
    <row r="26" spans="1:18">
      <c r="A26" s="8" t="s">
        <v>132</v>
      </c>
      <c r="B26" s="9">
        <v>38874</v>
      </c>
      <c r="C26" t="s">
        <v>278</v>
      </c>
      <c r="D26" t="s">
        <v>333</v>
      </c>
      <c r="E26">
        <v>4</v>
      </c>
      <c r="F26" t="s">
        <v>341</v>
      </c>
      <c r="G26" t="s">
        <v>177</v>
      </c>
      <c r="H26">
        <v>1</v>
      </c>
      <c r="I26">
        <v>11.16</v>
      </c>
      <c r="J26">
        <v>8.35</v>
      </c>
      <c r="K26">
        <f t="shared" si="6"/>
        <v>10.16</v>
      </c>
      <c r="L26">
        <f t="shared" si="4"/>
        <v>7.35</v>
      </c>
      <c r="M26" s="5">
        <f t="shared" si="5"/>
        <v>0.27657480314960636</v>
      </c>
      <c r="N26">
        <v>10.41</v>
      </c>
      <c r="O26">
        <f t="shared" si="1"/>
        <v>7.5308562992125978</v>
      </c>
      <c r="P26">
        <v>10.39</v>
      </c>
      <c r="Q26">
        <f t="shared" si="2"/>
        <v>7.5163877952755902</v>
      </c>
      <c r="R26">
        <f t="shared" si="3"/>
        <v>38.231292517006807</v>
      </c>
    </row>
    <row r="27" spans="1:18">
      <c r="A27" s="8" t="s">
        <v>133</v>
      </c>
      <c r="B27" s="9">
        <v>38874</v>
      </c>
      <c r="C27" t="s">
        <v>278</v>
      </c>
      <c r="D27" t="s">
        <v>342</v>
      </c>
      <c r="E27">
        <v>1</v>
      </c>
      <c r="F27" t="s">
        <v>334</v>
      </c>
      <c r="G27" t="s">
        <v>172</v>
      </c>
      <c r="H27">
        <v>1</v>
      </c>
      <c r="I27">
        <v>10.69</v>
      </c>
      <c r="J27">
        <v>4.24</v>
      </c>
      <c r="K27">
        <f t="shared" si="6"/>
        <v>9.69</v>
      </c>
      <c r="L27">
        <f t="shared" si="4"/>
        <v>3.24</v>
      </c>
      <c r="M27" s="5">
        <f t="shared" si="5"/>
        <v>0.66563467492260053</v>
      </c>
      <c r="N27">
        <v>4.1100000000000003</v>
      </c>
      <c r="O27">
        <f t="shared" si="1"/>
        <v>1.374241486068112</v>
      </c>
      <c r="P27">
        <v>4.16</v>
      </c>
      <c r="Q27">
        <f t="shared" si="2"/>
        <v>1.3909597523219817</v>
      </c>
      <c r="R27">
        <f t="shared" si="3"/>
        <v>199.07407407407405</v>
      </c>
    </row>
    <row r="28" spans="1:18">
      <c r="A28" s="8" t="s">
        <v>134</v>
      </c>
      <c r="B28" s="9">
        <v>38874</v>
      </c>
      <c r="C28" t="s">
        <v>278</v>
      </c>
      <c r="D28" t="s">
        <v>342</v>
      </c>
      <c r="E28">
        <v>2</v>
      </c>
      <c r="F28" t="s">
        <v>334</v>
      </c>
      <c r="G28" t="s">
        <v>178</v>
      </c>
      <c r="H28">
        <v>0.98</v>
      </c>
      <c r="I28">
        <v>10.71</v>
      </c>
      <c r="J28">
        <v>3.9</v>
      </c>
      <c r="K28">
        <f t="shared" si="6"/>
        <v>9.73</v>
      </c>
      <c r="L28">
        <f t="shared" si="4"/>
        <v>2.92</v>
      </c>
      <c r="M28" s="5">
        <f t="shared" si="5"/>
        <v>0.69989722507708119</v>
      </c>
      <c r="N28">
        <v>6.18</v>
      </c>
      <c r="O28">
        <f t="shared" si="1"/>
        <v>1.8546351490236379</v>
      </c>
      <c r="P28">
        <v>6.17</v>
      </c>
      <c r="Q28">
        <f t="shared" si="2"/>
        <v>1.851634121274409</v>
      </c>
      <c r="R28">
        <f t="shared" si="3"/>
        <v>233.2191780821918</v>
      </c>
    </row>
    <row r="29" spans="1:18">
      <c r="A29" s="8" t="s">
        <v>135</v>
      </c>
      <c r="B29" s="9">
        <v>38874</v>
      </c>
      <c r="C29" t="s">
        <v>278</v>
      </c>
      <c r="D29" t="s">
        <v>342</v>
      </c>
      <c r="E29">
        <v>3</v>
      </c>
      <c r="F29" t="s">
        <v>334</v>
      </c>
      <c r="G29" t="s">
        <v>177</v>
      </c>
      <c r="H29">
        <v>0.98</v>
      </c>
      <c r="I29">
        <v>10.61</v>
      </c>
      <c r="J29">
        <v>4.1900000000000004</v>
      </c>
      <c r="K29">
        <f t="shared" si="6"/>
        <v>9.629999999999999</v>
      </c>
      <c r="L29">
        <f t="shared" si="4"/>
        <v>3.2100000000000004</v>
      </c>
      <c r="M29" s="5">
        <f t="shared" si="5"/>
        <v>0.66666666666666652</v>
      </c>
      <c r="N29">
        <v>3.98</v>
      </c>
      <c r="O29">
        <f t="shared" si="1"/>
        <v>1.3266666666666671</v>
      </c>
      <c r="P29">
        <v>2.41</v>
      </c>
      <c r="Q29">
        <f t="shared" si="2"/>
        <v>0.80333333333333368</v>
      </c>
      <c r="R29">
        <f t="shared" si="3"/>
        <v>199.99999999999991</v>
      </c>
    </row>
    <row r="30" spans="1:18">
      <c r="A30" s="8" t="s">
        <v>0</v>
      </c>
      <c r="B30" s="9">
        <v>38874</v>
      </c>
      <c r="C30" t="s">
        <v>278</v>
      </c>
      <c r="D30" t="s">
        <v>342</v>
      </c>
      <c r="E30">
        <v>4</v>
      </c>
      <c r="F30" t="s">
        <v>334</v>
      </c>
      <c r="G30" t="s">
        <v>176</v>
      </c>
      <c r="H30">
        <v>0.99</v>
      </c>
      <c r="I30">
        <v>10.84</v>
      </c>
      <c r="J30">
        <v>4.38</v>
      </c>
      <c r="K30">
        <f t="shared" si="6"/>
        <v>9.85</v>
      </c>
      <c r="L30">
        <f t="shared" si="4"/>
        <v>3.3899999999999997</v>
      </c>
      <c r="M30" s="5">
        <f t="shared" si="5"/>
        <v>0.65583756345177668</v>
      </c>
      <c r="N30">
        <v>5.47</v>
      </c>
      <c r="O30">
        <f t="shared" si="1"/>
        <v>1.8825685279187816</v>
      </c>
      <c r="P30">
        <v>5.53</v>
      </c>
      <c r="Q30">
        <f t="shared" si="2"/>
        <v>1.903218274111675</v>
      </c>
      <c r="R30">
        <f t="shared" si="3"/>
        <v>190.5604719764012</v>
      </c>
    </row>
    <row r="31" spans="1:18">
      <c r="A31" s="8" t="s">
        <v>1</v>
      </c>
      <c r="B31" s="9">
        <v>38874</v>
      </c>
      <c r="C31" t="s">
        <v>278</v>
      </c>
      <c r="D31" t="s">
        <v>342</v>
      </c>
      <c r="E31">
        <v>1</v>
      </c>
      <c r="F31" t="s">
        <v>343</v>
      </c>
      <c r="G31" t="s">
        <v>172</v>
      </c>
      <c r="H31">
        <v>0.99</v>
      </c>
      <c r="I31">
        <v>10.64</v>
      </c>
      <c r="J31">
        <v>4.5</v>
      </c>
      <c r="K31">
        <f t="shared" si="6"/>
        <v>9.65</v>
      </c>
      <c r="L31">
        <f t="shared" si="4"/>
        <v>3.51</v>
      </c>
      <c r="M31" s="5">
        <f t="shared" si="5"/>
        <v>0.63626943005181347</v>
      </c>
      <c r="N31">
        <v>10.16</v>
      </c>
      <c r="O31">
        <f t="shared" si="1"/>
        <v>3.6955025906735752</v>
      </c>
      <c r="P31">
        <v>10.16</v>
      </c>
      <c r="Q31">
        <f t="shared" si="2"/>
        <v>3.6955025906735752</v>
      </c>
      <c r="R31">
        <f t="shared" si="3"/>
        <v>174.92877492877497</v>
      </c>
    </row>
    <row r="32" spans="1:18">
      <c r="A32" s="8" t="s">
        <v>2</v>
      </c>
      <c r="B32" s="9">
        <v>38874</v>
      </c>
      <c r="C32" t="s">
        <v>278</v>
      </c>
      <c r="D32" t="s">
        <v>342</v>
      </c>
      <c r="E32">
        <v>2</v>
      </c>
      <c r="F32" t="s">
        <v>343</v>
      </c>
      <c r="G32" t="s">
        <v>178</v>
      </c>
      <c r="H32">
        <v>0.98</v>
      </c>
      <c r="I32">
        <v>10.89</v>
      </c>
      <c r="J32">
        <v>5.01</v>
      </c>
      <c r="K32">
        <f t="shared" si="6"/>
        <v>9.91</v>
      </c>
      <c r="L32">
        <f t="shared" si="4"/>
        <v>4.0299999999999994</v>
      </c>
      <c r="M32" s="5">
        <f t="shared" si="5"/>
        <v>0.59334006054490418</v>
      </c>
      <c r="N32">
        <v>3.52</v>
      </c>
      <c r="O32">
        <f t="shared" si="1"/>
        <v>1.4314429868819372</v>
      </c>
      <c r="P32">
        <v>3.9</v>
      </c>
      <c r="Q32">
        <f t="shared" si="2"/>
        <v>1.5859737638748737</v>
      </c>
      <c r="R32">
        <f t="shared" si="3"/>
        <v>145.90570719602982</v>
      </c>
    </row>
    <row r="33" spans="1:18">
      <c r="A33" s="8" t="s">
        <v>3</v>
      </c>
      <c r="B33" s="9">
        <v>38874</v>
      </c>
      <c r="C33" t="s">
        <v>278</v>
      </c>
      <c r="D33" t="s">
        <v>342</v>
      </c>
      <c r="E33">
        <v>3</v>
      </c>
      <c r="F33" t="s">
        <v>343</v>
      </c>
      <c r="G33" t="s">
        <v>177</v>
      </c>
      <c r="H33">
        <v>0.99</v>
      </c>
      <c r="I33">
        <v>11.05</v>
      </c>
      <c r="J33">
        <v>5.22</v>
      </c>
      <c r="K33">
        <f t="shared" si="6"/>
        <v>10.06</v>
      </c>
      <c r="L33">
        <f t="shared" si="4"/>
        <v>4.2299999999999995</v>
      </c>
      <c r="M33" s="5">
        <f t="shared" si="5"/>
        <v>0.57952286282306176</v>
      </c>
      <c r="N33">
        <v>6.07</v>
      </c>
      <c r="O33">
        <f t="shared" si="1"/>
        <v>2.5522962226640153</v>
      </c>
      <c r="P33">
        <v>6.25</v>
      </c>
      <c r="Q33">
        <f t="shared" si="2"/>
        <v>2.627982107355864</v>
      </c>
      <c r="R33">
        <f t="shared" si="3"/>
        <v>137.82505910165489</v>
      </c>
    </row>
    <row r="34" spans="1:18">
      <c r="A34" s="8" t="s">
        <v>4</v>
      </c>
      <c r="B34" s="9">
        <v>38874</v>
      </c>
      <c r="C34" t="s">
        <v>278</v>
      </c>
      <c r="D34" t="s">
        <v>344</v>
      </c>
      <c r="E34">
        <v>4</v>
      </c>
      <c r="F34" t="s">
        <v>345</v>
      </c>
      <c r="G34" t="s">
        <v>176</v>
      </c>
      <c r="H34">
        <v>0.98</v>
      </c>
      <c r="I34">
        <v>11.16</v>
      </c>
      <c r="J34">
        <v>6.23</v>
      </c>
      <c r="K34">
        <f t="shared" si="6"/>
        <v>10.18</v>
      </c>
      <c r="L34">
        <f t="shared" si="4"/>
        <v>5.25</v>
      </c>
      <c r="M34" s="5">
        <f t="shared" si="5"/>
        <v>0.48428290766208248</v>
      </c>
      <c r="N34">
        <v>10.050000000000001</v>
      </c>
      <c r="O34">
        <f t="shared" si="1"/>
        <v>5.182956777996071</v>
      </c>
      <c r="P34">
        <v>10.25</v>
      </c>
      <c r="Q34">
        <f t="shared" si="2"/>
        <v>5.2861001964636545</v>
      </c>
      <c r="R34">
        <f t="shared" si="3"/>
        <v>93.904761904761898</v>
      </c>
    </row>
    <row r="35" spans="1:18">
      <c r="A35" s="8" t="s">
        <v>5</v>
      </c>
      <c r="B35" s="9">
        <v>38874</v>
      </c>
      <c r="C35" t="s">
        <v>278</v>
      </c>
      <c r="D35" t="s">
        <v>346</v>
      </c>
      <c r="E35">
        <v>1</v>
      </c>
      <c r="F35" t="s">
        <v>347</v>
      </c>
      <c r="G35" t="s">
        <v>172</v>
      </c>
      <c r="H35">
        <v>0.99</v>
      </c>
      <c r="I35">
        <v>10.88</v>
      </c>
      <c r="J35">
        <v>8.14</v>
      </c>
      <c r="K35">
        <f t="shared" si="6"/>
        <v>9.89</v>
      </c>
      <c r="L35">
        <f t="shared" si="4"/>
        <v>7.15</v>
      </c>
      <c r="M35" s="5">
        <f t="shared" si="5"/>
        <v>0.27704752275025279</v>
      </c>
      <c r="N35">
        <v>10.17</v>
      </c>
      <c r="O35">
        <f t="shared" si="1"/>
        <v>7.352426693629929</v>
      </c>
      <c r="P35">
        <v>10.119999999999999</v>
      </c>
      <c r="Q35">
        <f t="shared" ref="Q35:Q66" si="7">P35-(P35*M35)</f>
        <v>7.3162790697674414</v>
      </c>
      <c r="R35">
        <f t="shared" si="3"/>
        <v>38.32167832167832</v>
      </c>
    </row>
    <row r="36" spans="1:18">
      <c r="A36" s="8" t="s">
        <v>6</v>
      </c>
      <c r="B36" s="9">
        <v>38874</v>
      </c>
      <c r="C36" t="s">
        <v>278</v>
      </c>
      <c r="D36" t="s">
        <v>348</v>
      </c>
      <c r="E36">
        <v>2</v>
      </c>
      <c r="F36" t="s">
        <v>349</v>
      </c>
      <c r="G36" t="s">
        <v>178</v>
      </c>
      <c r="H36">
        <v>0.98</v>
      </c>
      <c r="I36">
        <v>11.36</v>
      </c>
      <c r="J36">
        <v>8.56</v>
      </c>
      <c r="K36">
        <f t="shared" si="6"/>
        <v>10.379999999999999</v>
      </c>
      <c r="L36">
        <f t="shared" si="4"/>
        <v>7.58</v>
      </c>
      <c r="M36" s="5">
        <f t="shared" si="5"/>
        <v>0.2697495183044315</v>
      </c>
      <c r="N36">
        <v>10</v>
      </c>
      <c r="O36">
        <f t="shared" si="1"/>
        <v>7.3025048169556852</v>
      </c>
      <c r="P36">
        <v>9.99</v>
      </c>
      <c r="Q36">
        <f t="shared" si="7"/>
        <v>7.2952023121387288</v>
      </c>
      <c r="R36">
        <f t="shared" si="3"/>
        <v>36.939313984168855</v>
      </c>
    </row>
    <row r="37" spans="1:18">
      <c r="A37" s="8" t="s">
        <v>7</v>
      </c>
      <c r="B37" s="9">
        <v>38874</v>
      </c>
      <c r="C37" t="s">
        <v>278</v>
      </c>
      <c r="D37" t="s">
        <v>342</v>
      </c>
      <c r="E37">
        <v>3</v>
      </c>
      <c r="F37" t="s">
        <v>349</v>
      </c>
      <c r="G37" t="s">
        <v>177</v>
      </c>
      <c r="H37">
        <v>0.99</v>
      </c>
      <c r="I37">
        <v>11.33</v>
      </c>
      <c r="J37">
        <v>8.4600000000000009</v>
      </c>
      <c r="K37">
        <f t="shared" si="6"/>
        <v>10.34</v>
      </c>
      <c r="L37">
        <f t="shared" si="4"/>
        <v>7.4700000000000006</v>
      </c>
      <c r="M37" s="5">
        <f t="shared" si="5"/>
        <v>0.27756286266924557</v>
      </c>
      <c r="N37">
        <v>10.23</v>
      </c>
      <c r="O37">
        <f t="shared" si="1"/>
        <v>7.3905319148936179</v>
      </c>
      <c r="P37">
        <v>10.27</v>
      </c>
      <c r="Q37">
        <f t="shared" si="7"/>
        <v>7.4194294003868482</v>
      </c>
      <c r="R37">
        <f t="shared" si="3"/>
        <v>38.420348058902256</v>
      </c>
    </row>
    <row r="38" spans="1:18">
      <c r="A38" s="8" t="s">
        <v>8</v>
      </c>
      <c r="B38" s="9">
        <v>38874</v>
      </c>
      <c r="C38" t="s">
        <v>278</v>
      </c>
      <c r="D38" t="s">
        <v>342</v>
      </c>
      <c r="E38">
        <v>4</v>
      </c>
      <c r="F38" t="s">
        <v>349</v>
      </c>
      <c r="G38" t="s">
        <v>176</v>
      </c>
      <c r="H38">
        <v>0.97</v>
      </c>
      <c r="I38">
        <v>11.12</v>
      </c>
      <c r="J38">
        <v>8.64</v>
      </c>
      <c r="K38">
        <f t="shared" si="6"/>
        <v>10.149999999999999</v>
      </c>
      <c r="L38">
        <f t="shared" si="4"/>
        <v>7.6700000000000008</v>
      </c>
      <c r="M38" s="5">
        <f t="shared" si="5"/>
        <v>0.24433497536945792</v>
      </c>
      <c r="N38">
        <v>10.11</v>
      </c>
      <c r="O38">
        <f t="shared" si="1"/>
        <v>7.6397733990147803</v>
      </c>
      <c r="P38">
        <v>10.220000000000001</v>
      </c>
      <c r="Q38">
        <f t="shared" si="7"/>
        <v>7.7228965517241406</v>
      </c>
      <c r="R38">
        <f t="shared" si="3"/>
        <v>32.33376792698823</v>
      </c>
    </row>
    <row r="39" spans="1:18">
      <c r="A39" s="8" t="s">
        <v>9</v>
      </c>
      <c r="B39" s="10">
        <v>38916</v>
      </c>
      <c r="C39" t="s">
        <v>183</v>
      </c>
      <c r="D39" t="s">
        <v>259</v>
      </c>
      <c r="E39">
        <v>1</v>
      </c>
      <c r="F39" t="s">
        <v>260</v>
      </c>
      <c r="G39" t="s">
        <v>176</v>
      </c>
      <c r="H39">
        <v>0.99</v>
      </c>
      <c r="I39">
        <v>3.79</v>
      </c>
      <c r="J39">
        <v>1.89</v>
      </c>
      <c r="K39">
        <f t="shared" ref="K39:K75" si="8">I39-H39</f>
        <v>2.8</v>
      </c>
      <c r="L39">
        <f t="shared" ref="L39:L75" si="9">J39-H39</f>
        <v>0.89999999999999991</v>
      </c>
      <c r="M39" s="11">
        <f t="shared" ref="M39:M75" si="10">1-(L39/K39)</f>
        <v>0.6785714285714286</v>
      </c>
      <c r="N39">
        <v>9.41</v>
      </c>
      <c r="O39" s="11">
        <f t="shared" ref="O39:O70" si="11">N39-(M39*N39)</f>
        <v>3.0246428571428572</v>
      </c>
      <c r="P39">
        <v>9.5399999999999991</v>
      </c>
      <c r="Q39" s="11">
        <f t="shared" si="7"/>
        <v>3.0664285714285713</v>
      </c>
      <c r="R39">
        <f t="shared" ref="R39:R75" si="12">100*((K39-L39)/L39)</f>
        <v>211.11111111111111</v>
      </c>
    </row>
    <row r="40" spans="1:18">
      <c r="A40" s="8" t="s">
        <v>10</v>
      </c>
      <c r="B40" s="10">
        <v>38916</v>
      </c>
      <c r="C40" t="s">
        <v>183</v>
      </c>
      <c r="D40" t="s">
        <v>259</v>
      </c>
      <c r="E40">
        <v>2</v>
      </c>
      <c r="F40" t="s">
        <v>260</v>
      </c>
      <c r="G40" t="s">
        <v>177</v>
      </c>
      <c r="H40">
        <v>1.01</v>
      </c>
      <c r="I40">
        <v>3.99</v>
      </c>
      <c r="J40">
        <v>2</v>
      </c>
      <c r="K40">
        <f t="shared" si="8"/>
        <v>2.9800000000000004</v>
      </c>
      <c r="L40">
        <f t="shared" si="9"/>
        <v>0.99</v>
      </c>
      <c r="M40" s="11">
        <f t="shared" si="10"/>
        <v>0.66778523489932895</v>
      </c>
      <c r="N40">
        <v>10.3</v>
      </c>
      <c r="O40" s="11">
        <f t="shared" si="11"/>
        <v>3.4218120805369123</v>
      </c>
      <c r="P40">
        <v>10.029999999999999</v>
      </c>
      <c r="Q40" s="11">
        <f t="shared" si="7"/>
        <v>3.3321140939597305</v>
      </c>
      <c r="R40">
        <f t="shared" si="12"/>
        <v>201.01010101010104</v>
      </c>
    </row>
    <row r="41" spans="1:18">
      <c r="A41" s="8" t="s">
        <v>11</v>
      </c>
      <c r="B41" s="10">
        <v>38916</v>
      </c>
      <c r="C41" t="s">
        <v>183</v>
      </c>
      <c r="D41" t="s">
        <v>259</v>
      </c>
      <c r="E41">
        <v>3</v>
      </c>
      <c r="F41" t="s">
        <v>260</v>
      </c>
      <c r="G41" t="s">
        <v>178</v>
      </c>
      <c r="H41">
        <v>0.98</v>
      </c>
      <c r="I41">
        <v>3.97</v>
      </c>
      <c r="J41">
        <v>1.95</v>
      </c>
      <c r="K41">
        <f t="shared" si="8"/>
        <v>2.99</v>
      </c>
      <c r="L41">
        <f t="shared" si="9"/>
        <v>0.97</v>
      </c>
      <c r="M41" s="11">
        <f t="shared" si="10"/>
        <v>0.67558528428093645</v>
      </c>
      <c r="N41">
        <v>10.11</v>
      </c>
      <c r="O41" s="11">
        <f t="shared" si="11"/>
        <v>3.2798327759197319</v>
      </c>
      <c r="P41">
        <v>10.29</v>
      </c>
      <c r="Q41" s="11">
        <f t="shared" si="7"/>
        <v>3.3382274247491637</v>
      </c>
      <c r="R41">
        <f t="shared" si="12"/>
        <v>208.24742268041243</v>
      </c>
    </row>
    <row r="42" spans="1:18">
      <c r="A42" s="8" t="s">
        <v>12</v>
      </c>
      <c r="B42" s="10">
        <v>38916</v>
      </c>
      <c r="C42" t="s">
        <v>183</v>
      </c>
      <c r="D42" t="s">
        <v>259</v>
      </c>
      <c r="E42">
        <v>4</v>
      </c>
      <c r="F42" t="s">
        <v>260</v>
      </c>
      <c r="G42" t="s">
        <v>172</v>
      </c>
      <c r="H42">
        <v>0.99</v>
      </c>
      <c r="I42">
        <v>4.96</v>
      </c>
      <c r="J42">
        <v>2.12</v>
      </c>
      <c r="K42">
        <f t="shared" si="8"/>
        <v>3.9699999999999998</v>
      </c>
      <c r="L42">
        <f t="shared" si="9"/>
        <v>1.1300000000000001</v>
      </c>
      <c r="M42" s="11">
        <f t="shared" si="10"/>
        <v>0.7153652392947103</v>
      </c>
      <c r="N42">
        <v>10.64</v>
      </c>
      <c r="O42" s="11">
        <f t="shared" si="11"/>
        <v>3.0285138539042826</v>
      </c>
      <c r="P42">
        <v>10.28</v>
      </c>
      <c r="Q42" s="11">
        <f t="shared" si="7"/>
        <v>2.9260453400503783</v>
      </c>
      <c r="R42">
        <f t="shared" si="12"/>
        <v>251.32743362831854</v>
      </c>
    </row>
    <row r="43" spans="1:18">
      <c r="A43" s="8" t="s">
        <v>13</v>
      </c>
      <c r="B43" s="10">
        <v>38916</v>
      </c>
      <c r="C43" t="s">
        <v>183</v>
      </c>
      <c r="D43" t="s">
        <v>259</v>
      </c>
      <c r="E43">
        <v>1</v>
      </c>
      <c r="F43" t="s">
        <v>261</v>
      </c>
      <c r="G43" t="s">
        <v>176</v>
      </c>
      <c r="H43">
        <v>0.98</v>
      </c>
      <c r="I43">
        <v>6.67</v>
      </c>
      <c r="J43">
        <v>2.95</v>
      </c>
      <c r="K43">
        <f t="shared" si="8"/>
        <v>5.6899999999999995</v>
      </c>
      <c r="L43">
        <f t="shared" si="9"/>
        <v>1.9700000000000002</v>
      </c>
      <c r="M43" s="11">
        <f t="shared" si="10"/>
        <v>0.65377855887521963</v>
      </c>
      <c r="N43">
        <v>10.87</v>
      </c>
      <c r="O43" s="11">
        <f t="shared" si="11"/>
        <v>3.7634270650263622</v>
      </c>
      <c r="P43">
        <v>10.01</v>
      </c>
      <c r="Q43" s="11">
        <f t="shared" si="7"/>
        <v>3.4656766256590519</v>
      </c>
      <c r="R43">
        <f t="shared" si="12"/>
        <v>188.83248730964462</v>
      </c>
    </row>
    <row r="44" spans="1:18">
      <c r="A44" s="8" t="s">
        <v>14</v>
      </c>
      <c r="B44" s="10">
        <v>38916</v>
      </c>
      <c r="C44" t="s">
        <v>183</v>
      </c>
      <c r="D44" t="s">
        <v>259</v>
      </c>
      <c r="E44">
        <v>2</v>
      </c>
      <c r="F44" t="s">
        <v>261</v>
      </c>
      <c r="G44" t="s">
        <v>177</v>
      </c>
      <c r="H44">
        <v>0.99</v>
      </c>
      <c r="I44">
        <v>5.56</v>
      </c>
      <c r="J44">
        <v>2.6</v>
      </c>
      <c r="K44">
        <f t="shared" si="8"/>
        <v>4.5699999999999994</v>
      </c>
      <c r="L44">
        <f t="shared" si="9"/>
        <v>1.61</v>
      </c>
      <c r="M44" s="11">
        <f t="shared" si="10"/>
        <v>0.64770240700218817</v>
      </c>
      <c r="N44">
        <v>10.050000000000001</v>
      </c>
      <c r="O44" s="11">
        <f t="shared" si="11"/>
        <v>3.540590809628009</v>
      </c>
      <c r="P44">
        <v>10.28</v>
      </c>
      <c r="Q44" s="11">
        <f t="shared" si="7"/>
        <v>3.6216192560175058</v>
      </c>
      <c r="R44">
        <f t="shared" si="12"/>
        <v>183.85093167701856</v>
      </c>
    </row>
    <row r="45" spans="1:18">
      <c r="A45" s="8" t="s">
        <v>15</v>
      </c>
      <c r="B45" s="10">
        <v>38916</v>
      </c>
      <c r="C45" t="s">
        <v>183</v>
      </c>
      <c r="D45" t="s">
        <v>259</v>
      </c>
      <c r="E45">
        <v>3</v>
      </c>
      <c r="F45" t="s">
        <v>261</v>
      </c>
      <c r="G45" t="s">
        <v>178</v>
      </c>
      <c r="H45">
        <v>0.98</v>
      </c>
      <c r="I45">
        <v>7.03</v>
      </c>
      <c r="J45">
        <v>2.82</v>
      </c>
      <c r="K45">
        <f t="shared" si="8"/>
        <v>6.0500000000000007</v>
      </c>
      <c r="L45">
        <f t="shared" si="9"/>
        <v>1.8399999999999999</v>
      </c>
      <c r="M45" s="11">
        <f t="shared" si="10"/>
        <v>0.6958677685950414</v>
      </c>
      <c r="N45">
        <v>10.7</v>
      </c>
      <c r="O45" s="11">
        <f t="shared" si="11"/>
        <v>3.2542148760330569</v>
      </c>
      <c r="P45">
        <v>10.199999999999999</v>
      </c>
      <c r="Q45" s="11">
        <f t="shared" si="7"/>
        <v>3.1021487603305777</v>
      </c>
      <c r="R45">
        <f t="shared" si="12"/>
        <v>228.804347826087</v>
      </c>
    </row>
    <row r="46" spans="1:18">
      <c r="A46" s="8" t="s">
        <v>16</v>
      </c>
      <c r="B46" s="10">
        <v>38916</v>
      </c>
      <c r="C46" t="s">
        <v>183</v>
      </c>
      <c r="D46" t="s">
        <v>259</v>
      </c>
      <c r="E46">
        <v>4</v>
      </c>
      <c r="F46" t="s">
        <v>261</v>
      </c>
      <c r="G46" t="s">
        <v>172</v>
      </c>
      <c r="H46">
        <v>0.99</v>
      </c>
      <c r="I46">
        <v>6.38</v>
      </c>
      <c r="J46">
        <v>2.72</v>
      </c>
      <c r="K46">
        <f t="shared" si="8"/>
        <v>5.39</v>
      </c>
      <c r="L46">
        <f t="shared" si="9"/>
        <v>1.7300000000000002</v>
      </c>
      <c r="M46" s="11">
        <f t="shared" si="10"/>
        <v>0.67903525046382185</v>
      </c>
      <c r="N46">
        <v>10.039999999999999</v>
      </c>
      <c r="O46" s="11">
        <f t="shared" si="11"/>
        <v>3.2224860853432284</v>
      </c>
      <c r="P46">
        <v>10.4</v>
      </c>
      <c r="Q46" s="11">
        <f t="shared" si="7"/>
        <v>3.3380333951762529</v>
      </c>
      <c r="R46">
        <f t="shared" si="12"/>
        <v>211.56069364161843</v>
      </c>
    </row>
    <row r="47" spans="1:18">
      <c r="A47" s="8" t="s">
        <v>17</v>
      </c>
      <c r="B47" s="10">
        <v>38916</v>
      </c>
      <c r="C47" t="s">
        <v>183</v>
      </c>
      <c r="D47" t="s">
        <v>259</v>
      </c>
      <c r="E47">
        <v>1</v>
      </c>
      <c r="F47" t="s">
        <v>398</v>
      </c>
      <c r="G47" t="s">
        <v>176</v>
      </c>
      <c r="H47">
        <v>0.99</v>
      </c>
      <c r="I47">
        <v>11.73</v>
      </c>
      <c r="J47">
        <v>9.18</v>
      </c>
      <c r="K47">
        <f t="shared" si="8"/>
        <v>10.74</v>
      </c>
      <c r="L47">
        <f t="shared" si="9"/>
        <v>8.19</v>
      </c>
      <c r="M47" s="11">
        <f t="shared" si="10"/>
        <v>0.23743016759776547</v>
      </c>
      <c r="N47">
        <v>20.57</v>
      </c>
      <c r="O47" s="11">
        <f t="shared" si="11"/>
        <v>15.686061452513965</v>
      </c>
      <c r="P47">
        <v>20.07</v>
      </c>
      <c r="Q47" s="11">
        <f t="shared" si="7"/>
        <v>15.304776536312847</v>
      </c>
      <c r="R47">
        <f t="shared" si="12"/>
        <v>31.135531135531146</v>
      </c>
    </row>
    <row r="48" spans="1:18">
      <c r="A48" s="8" t="s">
        <v>18</v>
      </c>
      <c r="B48" s="10">
        <v>38916</v>
      </c>
      <c r="C48" t="s">
        <v>183</v>
      </c>
      <c r="D48" t="s">
        <v>259</v>
      </c>
      <c r="E48">
        <v>2</v>
      </c>
      <c r="F48" t="s">
        <v>398</v>
      </c>
      <c r="G48" t="s">
        <v>177</v>
      </c>
      <c r="H48">
        <v>0.99</v>
      </c>
      <c r="I48">
        <v>10.51</v>
      </c>
      <c r="J48">
        <v>7.81</v>
      </c>
      <c r="K48">
        <f t="shared" si="8"/>
        <v>9.52</v>
      </c>
      <c r="L48">
        <f t="shared" si="9"/>
        <v>6.8199999999999994</v>
      </c>
      <c r="M48" s="11">
        <f t="shared" si="10"/>
        <v>0.28361344537815125</v>
      </c>
      <c r="N48">
        <v>20.71</v>
      </c>
      <c r="O48" s="11">
        <f t="shared" si="11"/>
        <v>14.836365546218488</v>
      </c>
      <c r="P48">
        <v>20.71</v>
      </c>
      <c r="Q48" s="11">
        <f t="shared" si="7"/>
        <v>14.836365546218488</v>
      </c>
      <c r="R48">
        <f t="shared" si="12"/>
        <v>39.589442815249271</v>
      </c>
    </row>
    <row r="49" spans="1:18">
      <c r="A49" s="8" t="s">
        <v>19</v>
      </c>
      <c r="B49" s="10">
        <v>38916</v>
      </c>
      <c r="C49" t="s">
        <v>183</v>
      </c>
      <c r="D49" t="s">
        <v>259</v>
      </c>
      <c r="E49">
        <v>3</v>
      </c>
      <c r="F49" t="s">
        <v>398</v>
      </c>
      <c r="G49" t="s">
        <v>178</v>
      </c>
      <c r="H49">
        <v>0.98</v>
      </c>
      <c r="I49">
        <v>10.48</v>
      </c>
      <c r="J49">
        <v>7.71</v>
      </c>
      <c r="K49">
        <f t="shared" si="8"/>
        <v>9.5</v>
      </c>
      <c r="L49">
        <f t="shared" si="9"/>
        <v>6.73</v>
      </c>
      <c r="M49" s="11">
        <f t="shared" si="10"/>
        <v>0.29157894736842105</v>
      </c>
      <c r="N49">
        <v>20.29</v>
      </c>
      <c r="O49" s="11">
        <f t="shared" si="11"/>
        <v>14.373863157894736</v>
      </c>
      <c r="P49">
        <v>20.32</v>
      </c>
      <c r="Q49" s="11">
        <f t="shared" si="7"/>
        <v>14.395115789473685</v>
      </c>
      <c r="R49">
        <f t="shared" si="12"/>
        <v>41.158989598811289</v>
      </c>
    </row>
    <row r="50" spans="1:18">
      <c r="A50" s="8" t="s">
        <v>20</v>
      </c>
      <c r="B50" s="10">
        <v>38916</v>
      </c>
      <c r="C50" t="s">
        <v>183</v>
      </c>
      <c r="D50" t="s">
        <v>259</v>
      </c>
      <c r="E50">
        <v>4</v>
      </c>
      <c r="F50" t="s">
        <v>398</v>
      </c>
      <c r="G50" t="s">
        <v>172</v>
      </c>
      <c r="H50">
        <v>0.98</v>
      </c>
      <c r="I50">
        <v>12.99</v>
      </c>
      <c r="J50">
        <v>9.7799999999999994</v>
      </c>
      <c r="K50">
        <f t="shared" si="8"/>
        <v>12.01</v>
      </c>
      <c r="L50">
        <f t="shared" si="9"/>
        <v>8.7999999999999989</v>
      </c>
      <c r="M50" s="11">
        <f t="shared" si="10"/>
        <v>0.267277268942548</v>
      </c>
      <c r="N50">
        <v>20.170000000000002</v>
      </c>
      <c r="O50" s="11">
        <f t="shared" si="11"/>
        <v>14.779017485428808</v>
      </c>
      <c r="P50">
        <v>20.48</v>
      </c>
      <c r="Q50" s="11">
        <f t="shared" si="7"/>
        <v>15.006161532056616</v>
      </c>
      <c r="R50">
        <f t="shared" si="12"/>
        <v>36.477272727272741</v>
      </c>
    </row>
    <row r="51" spans="1:18">
      <c r="A51" s="8" t="s">
        <v>21</v>
      </c>
      <c r="B51" s="10">
        <v>38912</v>
      </c>
      <c r="C51" t="s">
        <v>183</v>
      </c>
      <c r="D51" t="s">
        <v>332</v>
      </c>
      <c r="E51">
        <v>1</v>
      </c>
      <c r="F51" t="s">
        <v>260</v>
      </c>
      <c r="G51" t="s">
        <v>178</v>
      </c>
      <c r="H51">
        <v>1</v>
      </c>
      <c r="I51">
        <v>4.96</v>
      </c>
      <c r="J51">
        <v>2.29</v>
      </c>
      <c r="K51">
        <f t="shared" si="8"/>
        <v>3.96</v>
      </c>
      <c r="L51">
        <f t="shared" si="9"/>
        <v>1.29</v>
      </c>
      <c r="M51" s="11">
        <f t="shared" si="10"/>
        <v>0.67424242424242431</v>
      </c>
      <c r="N51">
        <v>10.51</v>
      </c>
      <c r="O51" s="11">
        <f t="shared" si="11"/>
        <v>3.4237121212121204</v>
      </c>
      <c r="P51">
        <v>10.36</v>
      </c>
      <c r="Q51" s="11">
        <f t="shared" si="7"/>
        <v>3.3748484848484841</v>
      </c>
      <c r="R51">
        <f t="shared" si="12"/>
        <v>206.97674418604649</v>
      </c>
    </row>
    <row r="52" spans="1:18">
      <c r="A52" s="8" t="s">
        <v>22</v>
      </c>
      <c r="B52" s="10">
        <v>38912</v>
      </c>
      <c r="C52" t="s">
        <v>183</v>
      </c>
      <c r="D52" t="s">
        <v>332</v>
      </c>
      <c r="E52">
        <v>2</v>
      </c>
      <c r="F52" t="s">
        <v>260</v>
      </c>
      <c r="G52" t="s">
        <v>172</v>
      </c>
      <c r="H52">
        <v>0.99</v>
      </c>
      <c r="I52">
        <v>5.09</v>
      </c>
      <c r="J52">
        <v>2.41</v>
      </c>
      <c r="K52">
        <f t="shared" si="8"/>
        <v>4.0999999999999996</v>
      </c>
      <c r="L52">
        <f t="shared" si="9"/>
        <v>1.4200000000000002</v>
      </c>
      <c r="M52" s="11">
        <f t="shared" si="10"/>
        <v>0.65365853658536577</v>
      </c>
      <c r="N52">
        <v>10.38</v>
      </c>
      <c r="O52" s="11">
        <f t="shared" si="11"/>
        <v>3.5950243902439034</v>
      </c>
      <c r="P52">
        <v>10.050000000000001</v>
      </c>
      <c r="Q52" s="11">
        <f t="shared" si="7"/>
        <v>3.4807317073170747</v>
      </c>
      <c r="R52">
        <f t="shared" si="12"/>
        <v>188.73239436619716</v>
      </c>
    </row>
    <row r="53" spans="1:18">
      <c r="A53" s="8" t="s">
        <v>23</v>
      </c>
      <c r="B53" s="10">
        <v>38912</v>
      </c>
      <c r="C53" t="s">
        <v>183</v>
      </c>
      <c r="D53" t="s">
        <v>332</v>
      </c>
      <c r="E53">
        <v>3</v>
      </c>
      <c r="F53" t="s">
        <v>260</v>
      </c>
      <c r="G53" t="s">
        <v>176</v>
      </c>
      <c r="H53">
        <v>0.99</v>
      </c>
      <c r="I53">
        <v>4.32</v>
      </c>
      <c r="J53">
        <v>2.17</v>
      </c>
      <c r="K53">
        <f t="shared" si="8"/>
        <v>3.33</v>
      </c>
      <c r="L53">
        <f t="shared" si="9"/>
        <v>1.18</v>
      </c>
      <c r="M53" s="11">
        <f t="shared" si="10"/>
        <v>0.64564564564564564</v>
      </c>
      <c r="N53">
        <v>8.39</v>
      </c>
      <c r="O53" s="11">
        <f t="shared" si="11"/>
        <v>2.9730330330330332</v>
      </c>
      <c r="P53">
        <v>8</v>
      </c>
      <c r="Q53" s="11">
        <f t="shared" si="7"/>
        <v>2.8348348348348349</v>
      </c>
      <c r="R53">
        <f t="shared" si="12"/>
        <v>182.20338983050851</v>
      </c>
    </row>
    <row r="54" spans="1:18">
      <c r="A54" s="8" t="s">
        <v>24</v>
      </c>
      <c r="B54" s="10">
        <v>38912</v>
      </c>
      <c r="C54" t="s">
        <v>183</v>
      </c>
      <c r="D54" t="s">
        <v>332</v>
      </c>
      <c r="E54">
        <v>4</v>
      </c>
      <c r="F54" t="s">
        <v>260</v>
      </c>
      <c r="G54" t="s">
        <v>177</v>
      </c>
      <c r="H54">
        <v>0.96</v>
      </c>
      <c r="I54">
        <v>4.9400000000000004</v>
      </c>
      <c r="J54">
        <v>2.11</v>
      </c>
      <c r="K54">
        <f t="shared" si="8"/>
        <v>3.9800000000000004</v>
      </c>
      <c r="L54">
        <f t="shared" si="9"/>
        <v>1.1499999999999999</v>
      </c>
      <c r="M54" s="11">
        <f t="shared" si="10"/>
        <v>0.71105527638190957</v>
      </c>
      <c r="N54">
        <v>9.39</v>
      </c>
      <c r="O54" s="11">
        <f t="shared" si="11"/>
        <v>2.7131909547738688</v>
      </c>
      <c r="P54">
        <v>9.06</v>
      </c>
      <c r="Q54" s="11">
        <f t="shared" si="7"/>
        <v>2.617839195979899</v>
      </c>
      <c r="R54">
        <f t="shared" si="12"/>
        <v>246.08695652173918</v>
      </c>
    </row>
    <row r="55" spans="1:18">
      <c r="A55" s="8" t="s">
        <v>25</v>
      </c>
      <c r="B55" s="10">
        <v>38912</v>
      </c>
      <c r="C55" t="s">
        <v>183</v>
      </c>
      <c r="D55" t="s">
        <v>332</v>
      </c>
      <c r="E55">
        <v>1</v>
      </c>
      <c r="F55" t="s">
        <v>261</v>
      </c>
      <c r="G55" t="s">
        <v>178</v>
      </c>
      <c r="H55">
        <v>0.99</v>
      </c>
      <c r="I55">
        <v>7.33</v>
      </c>
      <c r="J55">
        <v>3.32</v>
      </c>
      <c r="K55">
        <f t="shared" si="8"/>
        <v>6.34</v>
      </c>
      <c r="L55">
        <f t="shared" si="9"/>
        <v>2.33</v>
      </c>
      <c r="M55" s="11">
        <f t="shared" si="10"/>
        <v>0.63249211356466872</v>
      </c>
      <c r="N55">
        <v>10.94</v>
      </c>
      <c r="O55" s="11">
        <f t="shared" si="11"/>
        <v>4.020536277602524</v>
      </c>
      <c r="P55">
        <v>10.15</v>
      </c>
      <c r="Q55" s="11">
        <f t="shared" si="7"/>
        <v>3.7302050473186128</v>
      </c>
      <c r="R55">
        <f t="shared" si="12"/>
        <v>172.10300429184548</v>
      </c>
    </row>
    <row r="56" spans="1:18">
      <c r="A56" s="8" t="s">
        <v>26</v>
      </c>
      <c r="B56" s="10">
        <v>38912</v>
      </c>
      <c r="C56" t="s">
        <v>183</v>
      </c>
      <c r="D56" t="s">
        <v>332</v>
      </c>
      <c r="E56">
        <v>2</v>
      </c>
      <c r="F56" t="s">
        <v>261</v>
      </c>
      <c r="G56" t="s">
        <v>172</v>
      </c>
      <c r="H56">
        <v>0.98</v>
      </c>
      <c r="I56">
        <v>8.61</v>
      </c>
      <c r="J56">
        <v>3.98</v>
      </c>
      <c r="K56">
        <f t="shared" si="8"/>
        <v>7.629999999999999</v>
      </c>
      <c r="L56">
        <f t="shared" si="9"/>
        <v>3</v>
      </c>
      <c r="M56" s="11">
        <f t="shared" si="10"/>
        <v>0.60681520314547832</v>
      </c>
      <c r="N56">
        <v>10.1</v>
      </c>
      <c r="O56" s="11">
        <f t="shared" si="11"/>
        <v>3.9711664482306688</v>
      </c>
      <c r="P56">
        <v>10.29</v>
      </c>
      <c r="Q56" s="11">
        <f t="shared" si="7"/>
        <v>4.0458715596330279</v>
      </c>
      <c r="R56">
        <f t="shared" si="12"/>
        <v>154.33333333333331</v>
      </c>
    </row>
    <row r="57" spans="1:18">
      <c r="A57" s="8" t="s">
        <v>27</v>
      </c>
      <c r="B57" s="10">
        <v>38912</v>
      </c>
      <c r="C57" t="s">
        <v>183</v>
      </c>
      <c r="D57" t="s">
        <v>332</v>
      </c>
      <c r="E57">
        <v>3</v>
      </c>
      <c r="F57" t="s">
        <v>261</v>
      </c>
      <c r="G57" t="s">
        <v>176</v>
      </c>
      <c r="H57">
        <v>0.97</v>
      </c>
      <c r="I57">
        <v>6</v>
      </c>
      <c r="J57">
        <v>2.96</v>
      </c>
      <c r="K57">
        <f t="shared" si="8"/>
        <v>5.03</v>
      </c>
      <c r="L57">
        <f t="shared" si="9"/>
        <v>1.99</v>
      </c>
      <c r="M57" s="11">
        <f t="shared" si="10"/>
        <v>0.60437375745526833</v>
      </c>
      <c r="N57">
        <v>10.029999999999999</v>
      </c>
      <c r="O57" s="11">
        <f t="shared" si="11"/>
        <v>3.9681312127236588</v>
      </c>
      <c r="P57">
        <v>10.9</v>
      </c>
      <c r="Q57" s="11">
        <f t="shared" si="7"/>
        <v>4.312326043737575</v>
      </c>
      <c r="R57">
        <f t="shared" si="12"/>
        <v>152.76381909547737</v>
      </c>
    </row>
    <row r="58" spans="1:18">
      <c r="A58" s="8" t="s">
        <v>28</v>
      </c>
      <c r="B58" s="10">
        <v>38912</v>
      </c>
      <c r="C58" t="s">
        <v>183</v>
      </c>
      <c r="D58" t="s">
        <v>332</v>
      </c>
      <c r="E58">
        <v>4</v>
      </c>
      <c r="F58" t="s">
        <v>261</v>
      </c>
      <c r="G58" t="s">
        <v>177</v>
      </c>
      <c r="H58">
        <v>1</v>
      </c>
      <c r="I58">
        <v>6.99</v>
      </c>
      <c r="J58">
        <v>3.7</v>
      </c>
      <c r="K58">
        <f t="shared" si="8"/>
        <v>5.99</v>
      </c>
      <c r="L58">
        <f t="shared" si="9"/>
        <v>2.7</v>
      </c>
      <c r="M58" s="11">
        <f t="shared" si="10"/>
        <v>0.54924874791318867</v>
      </c>
      <c r="N58">
        <v>10.64</v>
      </c>
      <c r="O58" s="11">
        <f t="shared" si="11"/>
        <v>4.7959933222036728</v>
      </c>
      <c r="P58">
        <v>10.33</v>
      </c>
      <c r="Q58" s="11">
        <f t="shared" si="7"/>
        <v>4.6562604340567608</v>
      </c>
      <c r="R58">
        <f t="shared" si="12"/>
        <v>121.85185185185186</v>
      </c>
    </row>
    <row r="59" spans="1:18">
      <c r="A59" s="8" t="s">
        <v>29</v>
      </c>
      <c r="B59" s="10">
        <v>38912</v>
      </c>
      <c r="C59" t="s">
        <v>183</v>
      </c>
      <c r="D59" t="s">
        <v>332</v>
      </c>
      <c r="E59">
        <v>1</v>
      </c>
      <c r="F59" t="s">
        <v>398</v>
      </c>
      <c r="G59" t="s">
        <v>178</v>
      </c>
      <c r="H59">
        <v>0.99</v>
      </c>
      <c r="I59">
        <v>15.42</v>
      </c>
      <c r="J59">
        <v>11.48</v>
      </c>
      <c r="K59">
        <f t="shared" si="8"/>
        <v>14.43</v>
      </c>
      <c r="L59">
        <f t="shared" si="9"/>
        <v>10.49</v>
      </c>
      <c r="M59" s="11">
        <f t="shared" si="10"/>
        <v>0.27304227304227302</v>
      </c>
      <c r="N59">
        <v>20.81</v>
      </c>
      <c r="O59" s="11">
        <f t="shared" si="11"/>
        <v>15.127990297990298</v>
      </c>
      <c r="P59">
        <v>20.96</v>
      </c>
      <c r="Q59" s="11">
        <f t="shared" si="7"/>
        <v>15.237033957033958</v>
      </c>
      <c r="R59">
        <f t="shared" si="12"/>
        <v>37.559580552907526</v>
      </c>
    </row>
    <row r="60" spans="1:18">
      <c r="A60" s="8" t="s">
        <v>30</v>
      </c>
      <c r="B60" s="10">
        <v>38912</v>
      </c>
      <c r="C60" t="s">
        <v>183</v>
      </c>
      <c r="D60" t="s">
        <v>332</v>
      </c>
      <c r="E60">
        <v>2</v>
      </c>
      <c r="F60" t="s">
        <v>398</v>
      </c>
      <c r="G60" t="s">
        <v>172</v>
      </c>
      <c r="H60">
        <v>0.97</v>
      </c>
      <c r="I60">
        <v>11.66</v>
      </c>
      <c r="J60">
        <v>8.8000000000000007</v>
      </c>
      <c r="K60">
        <f t="shared" si="8"/>
        <v>10.69</v>
      </c>
      <c r="L60">
        <f t="shared" si="9"/>
        <v>7.830000000000001</v>
      </c>
      <c r="M60" s="11">
        <f t="shared" si="10"/>
        <v>0.26753975678203912</v>
      </c>
      <c r="N60">
        <v>20.350000000000001</v>
      </c>
      <c r="O60" s="11">
        <f t="shared" si="11"/>
        <v>14.905565949485505</v>
      </c>
      <c r="P60">
        <v>20.78</v>
      </c>
      <c r="Q60" s="11">
        <f t="shared" si="7"/>
        <v>15.220523854069228</v>
      </c>
      <c r="R60">
        <f t="shared" si="12"/>
        <v>36.526181353767541</v>
      </c>
    </row>
    <row r="61" spans="1:18">
      <c r="A61" s="8" t="s">
        <v>31</v>
      </c>
      <c r="B61" s="10">
        <v>38912</v>
      </c>
      <c r="C61" t="s">
        <v>183</v>
      </c>
      <c r="D61" t="s">
        <v>332</v>
      </c>
      <c r="E61">
        <v>3</v>
      </c>
      <c r="F61" t="s">
        <v>398</v>
      </c>
      <c r="G61" t="s">
        <v>176</v>
      </c>
      <c r="H61">
        <v>0.98</v>
      </c>
      <c r="I61">
        <v>11.1</v>
      </c>
      <c r="J61">
        <v>8.1999999999999993</v>
      </c>
      <c r="K61">
        <f t="shared" si="8"/>
        <v>10.119999999999999</v>
      </c>
      <c r="L61">
        <f t="shared" si="9"/>
        <v>7.2199999999999989</v>
      </c>
      <c r="M61" s="11">
        <f t="shared" si="10"/>
        <v>0.2865612648221344</v>
      </c>
      <c r="N61">
        <v>20.57</v>
      </c>
      <c r="O61" s="11">
        <f t="shared" si="11"/>
        <v>14.675434782608695</v>
      </c>
      <c r="P61">
        <v>20.010000000000002</v>
      </c>
      <c r="Q61" s="11">
        <f t="shared" si="7"/>
        <v>14.275909090909092</v>
      </c>
      <c r="R61">
        <f t="shared" si="12"/>
        <v>40.166204986149594</v>
      </c>
    </row>
    <row r="62" spans="1:18">
      <c r="A62" s="8" t="s">
        <v>32</v>
      </c>
      <c r="B62" s="10">
        <v>38912</v>
      </c>
      <c r="C62" t="s">
        <v>183</v>
      </c>
      <c r="D62" t="s">
        <v>332</v>
      </c>
      <c r="E62">
        <v>4</v>
      </c>
      <c r="F62" t="s">
        <v>398</v>
      </c>
      <c r="G62" t="s">
        <v>177</v>
      </c>
      <c r="H62">
        <v>0.99</v>
      </c>
      <c r="I62">
        <v>12.4</v>
      </c>
      <c r="J62">
        <v>9.5500000000000007</v>
      </c>
      <c r="K62">
        <f t="shared" si="8"/>
        <v>11.41</v>
      </c>
      <c r="L62">
        <f t="shared" si="9"/>
        <v>8.56</v>
      </c>
      <c r="M62" s="11">
        <f t="shared" si="10"/>
        <v>0.24978089395267311</v>
      </c>
      <c r="N62">
        <v>20.93</v>
      </c>
      <c r="O62" s="11">
        <f t="shared" si="11"/>
        <v>15.702085889570551</v>
      </c>
      <c r="P62">
        <v>20.32</v>
      </c>
      <c r="Q62" s="11">
        <f t="shared" si="7"/>
        <v>15.244452234881683</v>
      </c>
      <c r="R62">
        <f t="shared" si="12"/>
        <v>33.294392523364479</v>
      </c>
    </row>
    <row r="63" spans="1:18">
      <c r="A63" s="8" t="s">
        <v>33</v>
      </c>
      <c r="B63" s="10">
        <v>38912</v>
      </c>
      <c r="C63" t="s">
        <v>183</v>
      </c>
      <c r="D63" t="s">
        <v>346</v>
      </c>
      <c r="E63">
        <v>1</v>
      </c>
      <c r="F63" t="s">
        <v>260</v>
      </c>
      <c r="G63" t="s">
        <v>172</v>
      </c>
      <c r="H63">
        <v>0.99</v>
      </c>
      <c r="I63">
        <v>5.17</v>
      </c>
      <c r="J63">
        <v>2.2400000000000002</v>
      </c>
      <c r="K63">
        <f t="shared" si="8"/>
        <v>4.18</v>
      </c>
      <c r="L63">
        <f t="shared" si="9"/>
        <v>1.2500000000000002</v>
      </c>
      <c r="M63" s="11">
        <f t="shared" si="10"/>
        <v>0.700956937799043</v>
      </c>
      <c r="N63">
        <v>10.3</v>
      </c>
      <c r="O63" s="11">
        <f t="shared" si="11"/>
        <v>3.080143540669857</v>
      </c>
      <c r="P63">
        <v>10.24</v>
      </c>
      <c r="Q63" s="11">
        <f t="shared" si="7"/>
        <v>3.0622009569377999</v>
      </c>
      <c r="R63">
        <f t="shared" si="12"/>
        <v>234.39999999999995</v>
      </c>
    </row>
    <row r="64" spans="1:18">
      <c r="A64" s="8" t="s">
        <v>34</v>
      </c>
      <c r="B64" s="10">
        <v>38912</v>
      </c>
      <c r="C64" t="s">
        <v>183</v>
      </c>
      <c r="D64" t="s">
        <v>346</v>
      </c>
      <c r="E64">
        <v>2</v>
      </c>
      <c r="F64" t="s">
        <v>260</v>
      </c>
      <c r="G64" t="s">
        <v>178</v>
      </c>
      <c r="H64">
        <v>0.98</v>
      </c>
      <c r="I64">
        <v>4.5999999999999996</v>
      </c>
      <c r="J64">
        <v>2.15</v>
      </c>
      <c r="K64">
        <f t="shared" si="8"/>
        <v>3.6199999999999997</v>
      </c>
      <c r="L64">
        <f t="shared" si="9"/>
        <v>1.17</v>
      </c>
      <c r="M64" s="11">
        <f t="shared" si="10"/>
        <v>0.67679558011049723</v>
      </c>
      <c r="N64">
        <v>10.42</v>
      </c>
      <c r="O64" s="11">
        <f t="shared" si="11"/>
        <v>3.3677900552486184</v>
      </c>
      <c r="P64">
        <v>10.85</v>
      </c>
      <c r="Q64" s="11">
        <f t="shared" si="7"/>
        <v>3.5067679558011049</v>
      </c>
      <c r="R64">
        <f t="shared" si="12"/>
        <v>209.40170940170941</v>
      </c>
    </row>
    <row r="65" spans="1:18">
      <c r="A65" s="8" t="s">
        <v>35</v>
      </c>
      <c r="B65" s="10">
        <v>38912</v>
      </c>
      <c r="C65" t="s">
        <v>183</v>
      </c>
      <c r="D65" t="s">
        <v>346</v>
      </c>
      <c r="E65">
        <v>3</v>
      </c>
      <c r="F65" t="s">
        <v>260</v>
      </c>
      <c r="G65" t="s">
        <v>177</v>
      </c>
      <c r="H65">
        <v>1</v>
      </c>
      <c r="I65">
        <v>4.7</v>
      </c>
      <c r="J65">
        <v>2.17</v>
      </c>
      <c r="K65">
        <f t="shared" si="8"/>
        <v>3.7</v>
      </c>
      <c r="L65">
        <f t="shared" si="9"/>
        <v>1.17</v>
      </c>
      <c r="M65" s="11">
        <f t="shared" si="10"/>
        <v>0.68378378378378379</v>
      </c>
      <c r="N65">
        <v>8.35</v>
      </c>
      <c r="O65" s="11">
        <f t="shared" si="11"/>
        <v>2.6404054054054056</v>
      </c>
      <c r="P65">
        <v>8.01</v>
      </c>
      <c r="Q65" s="11">
        <f t="shared" si="7"/>
        <v>2.5328918918918921</v>
      </c>
      <c r="R65">
        <f t="shared" si="12"/>
        <v>216.23931623931628</v>
      </c>
    </row>
    <row r="66" spans="1:18">
      <c r="A66" s="8" t="s">
        <v>36</v>
      </c>
      <c r="B66" s="10">
        <v>38912</v>
      </c>
      <c r="C66" t="s">
        <v>183</v>
      </c>
      <c r="D66" t="s">
        <v>346</v>
      </c>
      <c r="E66">
        <v>4</v>
      </c>
      <c r="F66" t="s">
        <v>260</v>
      </c>
      <c r="G66" t="s">
        <v>176</v>
      </c>
      <c r="H66">
        <v>0.99</v>
      </c>
      <c r="I66">
        <v>6.46</v>
      </c>
      <c r="J66">
        <v>3.19</v>
      </c>
      <c r="K66">
        <f t="shared" si="8"/>
        <v>5.47</v>
      </c>
      <c r="L66">
        <f t="shared" si="9"/>
        <v>2.2000000000000002</v>
      </c>
      <c r="M66" s="11">
        <f t="shared" si="10"/>
        <v>0.59780621572212067</v>
      </c>
      <c r="N66">
        <v>10.36</v>
      </c>
      <c r="O66" s="11">
        <f t="shared" si="11"/>
        <v>4.1667276051188296</v>
      </c>
      <c r="P66">
        <v>9.31</v>
      </c>
      <c r="Q66" s="11">
        <f t="shared" si="7"/>
        <v>3.7444241316270563</v>
      </c>
      <c r="R66">
        <f t="shared" si="12"/>
        <v>148.6363636363636</v>
      </c>
    </row>
    <row r="67" spans="1:18">
      <c r="A67" s="8" t="s">
        <v>37</v>
      </c>
      <c r="B67" s="10">
        <v>38912</v>
      </c>
      <c r="C67" t="s">
        <v>183</v>
      </c>
      <c r="D67" t="s">
        <v>346</v>
      </c>
      <c r="E67">
        <v>1</v>
      </c>
      <c r="F67" t="s">
        <v>261</v>
      </c>
      <c r="G67" t="s">
        <v>172</v>
      </c>
      <c r="H67">
        <v>0.97</v>
      </c>
      <c r="I67">
        <v>6.9</v>
      </c>
      <c r="J67">
        <v>3.24</v>
      </c>
      <c r="K67">
        <f t="shared" si="8"/>
        <v>5.9300000000000006</v>
      </c>
      <c r="L67">
        <f t="shared" si="9"/>
        <v>2.2700000000000005</v>
      </c>
      <c r="M67" s="11">
        <f t="shared" si="10"/>
        <v>0.61720067453625627</v>
      </c>
      <c r="N67">
        <v>10.199999999999999</v>
      </c>
      <c r="O67" s="11">
        <f t="shared" si="11"/>
        <v>3.9045531197301857</v>
      </c>
      <c r="P67">
        <v>10.029999999999999</v>
      </c>
      <c r="Q67" s="11">
        <f t="shared" ref="Q67:Q98" si="13">P67-(P67*M67)</f>
        <v>3.8394772344013495</v>
      </c>
      <c r="R67">
        <f t="shared" si="12"/>
        <v>161.23348017621143</v>
      </c>
    </row>
    <row r="68" spans="1:18">
      <c r="A68" s="8" t="s">
        <v>38</v>
      </c>
      <c r="B68" s="10">
        <v>38912</v>
      </c>
      <c r="C68" t="s">
        <v>183</v>
      </c>
      <c r="D68" t="s">
        <v>346</v>
      </c>
      <c r="E68">
        <v>2</v>
      </c>
      <c r="F68" t="s">
        <v>261</v>
      </c>
      <c r="G68" t="s">
        <v>178</v>
      </c>
      <c r="H68">
        <v>1</v>
      </c>
      <c r="I68">
        <v>7.98</v>
      </c>
      <c r="J68">
        <v>4.34</v>
      </c>
      <c r="K68">
        <f t="shared" si="8"/>
        <v>6.98</v>
      </c>
      <c r="L68">
        <f t="shared" si="9"/>
        <v>3.34</v>
      </c>
      <c r="M68" s="11">
        <f t="shared" si="10"/>
        <v>0.52148997134670494</v>
      </c>
      <c r="N68">
        <v>10.31</v>
      </c>
      <c r="O68" s="11">
        <f t="shared" si="11"/>
        <v>4.9334383954154726</v>
      </c>
      <c r="P68">
        <v>10.66</v>
      </c>
      <c r="Q68" s="11">
        <f t="shared" si="13"/>
        <v>5.1009169054441257</v>
      </c>
      <c r="R68">
        <f t="shared" si="12"/>
        <v>108.98203592814373</v>
      </c>
    </row>
    <row r="69" spans="1:18">
      <c r="A69" s="8" t="s">
        <v>39</v>
      </c>
      <c r="B69" s="10">
        <v>38912</v>
      </c>
      <c r="C69" t="s">
        <v>183</v>
      </c>
      <c r="D69" t="s">
        <v>346</v>
      </c>
      <c r="E69">
        <v>3</v>
      </c>
      <c r="F69" t="s">
        <v>261</v>
      </c>
      <c r="G69" t="s">
        <v>177</v>
      </c>
      <c r="H69">
        <v>0.98</v>
      </c>
      <c r="I69">
        <v>5.4</v>
      </c>
      <c r="J69">
        <v>3.81</v>
      </c>
      <c r="K69">
        <f t="shared" si="8"/>
        <v>4.42</v>
      </c>
      <c r="L69">
        <f t="shared" si="9"/>
        <v>2.83</v>
      </c>
      <c r="M69" s="11">
        <f t="shared" si="10"/>
        <v>0.35972850678733026</v>
      </c>
      <c r="N69">
        <v>10.42</v>
      </c>
      <c r="O69" s="11">
        <f t="shared" si="11"/>
        <v>6.6716289592760187</v>
      </c>
      <c r="P69">
        <v>10.1</v>
      </c>
      <c r="Q69" s="11">
        <f t="shared" si="13"/>
        <v>6.4667420814479648</v>
      </c>
      <c r="R69">
        <f t="shared" si="12"/>
        <v>56.183745583038856</v>
      </c>
    </row>
    <row r="70" spans="1:18">
      <c r="A70" s="8" t="s">
        <v>40</v>
      </c>
      <c r="B70" s="10">
        <v>38912</v>
      </c>
      <c r="C70" t="s">
        <v>183</v>
      </c>
      <c r="D70" t="s">
        <v>346</v>
      </c>
      <c r="E70">
        <v>4</v>
      </c>
      <c r="F70" t="s">
        <v>261</v>
      </c>
      <c r="G70" t="s">
        <v>176</v>
      </c>
      <c r="H70">
        <v>0.98</v>
      </c>
      <c r="I70">
        <v>5.63</v>
      </c>
      <c r="J70">
        <v>2.87</v>
      </c>
      <c r="K70">
        <f t="shared" si="8"/>
        <v>4.6500000000000004</v>
      </c>
      <c r="L70">
        <f t="shared" si="9"/>
        <v>1.8900000000000001</v>
      </c>
      <c r="M70" s="11">
        <f t="shared" si="10"/>
        <v>0.59354838709677415</v>
      </c>
      <c r="N70">
        <v>10.02</v>
      </c>
      <c r="O70" s="11">
        <f t="shared" si="11"/>
        <v>4.0726451612903229</v>
      </c>
      <c r="P70">
        <v>10.25</v>
      </c>
      <c r="Q70" s="11">
        <f t="shared" si="13"/>
        <v>4.1661290322580653</v>
      </c>
      <c r="R70">
        <f t="shared" si="12"/>
        <v>146.03174603174602</v>
      </c>
    </row>
    <row r="71" spans="1:18">
      <c r="A71" s="8" t="s">
        <v>41</v>
      </c>
      <c r="B71" s="10">
        <v>38912</v>
      </c>
      <c r="C71" t="s">
        <v>183</v>
      </c>
      <c r="D71" t="s">
        <v>346</v>
      </c>
      <c r="E71">
        <v>1</v>
      </c>
      <c r="F71" t="s">
        <v>398</v>
      </c>
      <c r="G71" t="s">
        <v>172</v>
      </c>
      <c r="H71">
        <v>0.98</v>
      </c>
      <c r="I71">
        <v>12.11</v>
      </c>
      <c r="J71">
        <v>9.2200000000000006</v>
      </c>
      <c r="K71">
        <f t="shared" si="8"/>
        <v>11.129999999999999</v>
      </c>
      <c r="L71">
        <f t="shared" si="9"/>
        <v>8.24</v>
      </c>
      <c r="M71" s="11">
        <f t="shared" si="10"/>
        <v>0.25965858041329726</v>
      </c>
      <c r="N71">
        <v>20.22</v>
      </c>
      <c r="O71" s="11">
        <f t="shared" ref="O71:O102" si="14">N71-(M71*N71)</f>
        <v>14.969703504043128</v>
      </c>
      <c r="P71">
        <v>20.53</v>
      </c>
      <c r="Q71" s="11">
        <f t="shared" si="13"/>
        <v>15.199209344115008</v>
      </c>
      <c r="R71">
        <f t="shared" si="12"/>
        <v>35.072815533980567</v>
      </c>
    </row>
    <row r="72" spans="1:18">
      <c r="A72" s="8" t="s">
        <v>42</v>
      </c>
      <c r="B72" s="10">
        <v>38912</v>
      </c>
      <c r="C72" t="s">
        <v>183</v>
      </c>
      <c r="D72" t="s">
        <v>399</v>
      </c>
      <c r="E72">
        <v>2</v>
      </c>
      <c r="F72" t="s">
        <v>398</v>
      </c>
      <c r="G72" t="s">
        <v>178</v>
      </c>
      <c r="H72">
        <v>0.99</v>
      </c>
      <c r="I72">
        <v>12.77</v>
      </c>
      <c r="J72">
        <v>9.73</v>
      </c>
      <c r="K72">
        <f t="shared" si="8"/>
        <v>11.78</v>
      </c>
      <c r="L72">
        <f t="shared" si="9"/>
        <v>8.74</v>
      </c>
      <c r="M72" s="11">
        <f t="shared" si="10"/>
        <v>0.25806451612903225</v>
      </c>
      <c r="N72">
        <v>20.99</v>
      </c>
      <c r="O72" s="11">
        <f t="shared" si="14"/>
        <v>15.573225806451612</v>
      </c>
      <c r="P72">
        <v>20.65</v>
      </c>
      <c r="Q72" s="11">
        <f t="shared" si="13"/>
        <v>15.320967741935483</v>
      </c>
      <c r="R72">
        <f t="shared" si="12"/>
        <v>34.782608695652165</v>
      </c>
    </row>
    <row r="73" spans="1:18">
      <c r="A73" s="8" t="s">
        <v>43</v>
      </c>
      <c r="B73" s="10">
        <v>38912</v>
      </c>
      <c r="C73" t="s">
        <v>183</v>
      </c>
      <c r="D73" t="s">
        <v>342</v>
      </c>
      <c r="E73">
        <v>3</v>
      </c>
      <c r="F73" t="s">
        <v>398</v>
      </c>
      <c r="G73" t="s">
        <v>177</v>
      </c>
      <c r="H73">
        <v>1.03</v>
      </c>
      <c r="I73">
        <v>11.91</v>
      </c>
      <c r="J73">
        <v>9.0399999999999991</v>
      </c>
      <c r="K73">
        <f t="shared" si="8"/>
        <v>10.88</v>
      </c>
      <c r="L73">
        <f t="shared" si="9"/>
        <v>8.01</v>
      </c>
      <c r="M73" s="11">
        <f t="shared" si="10"/>
        <v>0.26378676470588247</v>
      </c>
      <c r="N73">
        <v>20.68</v>
      </c>
      <c r="O73" s="11">
        <f t="shared" si="14"/>
        <v>15.224889705882351</v>
      </c>
      <c r="P73">
        <v>20.88</v>
      </c>
      <c r="Q73" s="11">
        <f t="shared" si="13"/>
        <v>15.372132352941172</v>
      </c>
      <c r="R73">
        <f t="shared" si="12"/>
        <v>35.830212234706629</v>
      </c>
    </row>
    <row r="74" spans="1:18">
      <c r="A74" s="8" t="s">
        <v>44</v>
      </c>
      <c r="B74" s="10">
        <v>38912</v>
      </c>
      <c r="C74" t="s">
        <v>183</v>
      </c>
      <c r="D74" t="s">
        <v>342</v>
      </c>
      <c r="E74">
        <v>4</v>
      </c>
      <c r="F74" t="s">
        <v>398</v>
      </c>
      <c r="G74" t="s">
        <v>176</v>
      </c>
      <c r="H74">
        <v>0.99</v>
      </c>
      <c r="I74">
        <v>12.37</v>
      </c>
      <c r="J74">
        <v>9.36</v>
      </c>
      <c r="K74">
        <f t="shared" si="8"/>
        <v>11.379999999999999</v>
      </c>
      <c r="L74">
        <f t="shared" si="9"/>
        <v>8.3699999999999992</v>
      </c>
      <c r="M74" s="11">
        <f t="shared" si="10"/>
        <v>0.26449912126537789</v>
      </c>
      <c r="N74">
        <v>20.79</v>
      </c>
      <c r="O74" s="11">
        <f t="shared" si="14"/>
        <v>15.291063268892792</v>
      </c>
      <c r="P74">
        <v>20.78</v>
      </c>
      <c r="Q74" s="11">
        <f t="shared" si="13"/>
        <v>15.283708260105449</v>
      </c>
      <c r="R74">
        <f t="shared" si="12"/>
        <v>35.961768219832734</v>
      </c>
    </row>
    <row r="75" spans="1:18">
      <c r="A75" s="8" t="s">
        <v>212</v>
      </c>
      <c r="B75" s="10">
        <v>38937</v>
      </c>
      <c r="C75" t="s">
        <v>77</v>
      </c>
      <c r="D75" t="s">
        <v>78</v>
      </c>
      <c r="E75">
        <v>1</v>
      </c>
      <c r="F75" t="s">
        <v>79</v>
      </c>
      <c r="G75" t="s">
        <v>176</v>
      </c>
      <c r="H75">
        <v>1.03</v>
      </c>
      <c r="I75">
        <v>6.26</v>
      </c>
      <c r="J75">
        <v>2.93</v>
      </c>
      <c r="K75">
        <f t="shared" si="8"/>
        <v>5.2299999999999995</v>
      </c>
      <c r="L75">
        <f t="shared" si="9"/>
        <v>1.9000000000000001</v>
      </c>
      <c r="M75" s="11">
        <f t="shared" si="10"/>
        <v>0.63671128107074559</v>
      </c>
      <c r="N75">
        <v>10.09</v>
      </c>
      <c r="O75" s="11">
        <f t="shared" si="14"/>
        <v>3.6655831739961773</v>
      </c>
      <c r="P75">
        <v>10.09</v>
      </c>
      <c r="Q75" s="11">
        <f t="shared" si="13"/>
        <v>3.6655831739961773</v>
      </c>
      <c r="R75">
        <f t="shared" si="12"/>
        <v>175.26315789473679</v>
      </c>
    </row>
    <row r="76" spans="1:18">
      <c r="A76" s="8" t="s">
        <v>213</v>
      </c>
      <c r="B76" s="10">
        <v>38937</v>
      </c>
      <c r="C76" t="s">
        <v>77</v>
      </c>
      <c r="D76" t="s">
        <v>259</v>
      </c>
      <c r="E76">
        <v>2</v>
      </c>
      <c r="F76" t="s">
        <v>260</v>
      </c>
      <c r="G76" t="s">
        <v>177</v>
      </c>
      <c r="H76">
        <v>1.07</v>
      </c>
      <c r="I76">
        <v>6.19</v>
      </c>
      <c r="J76">
        <v>2.9</v>
      </c>
      <c r="K76">
        <f t="shared" ref="K76:K110" si="15">I76-H76</f>
        <v>5.12</v>
      </c>
      <c r="L76">
        <f t="shared" ref="L76:L110" si="16">J76-H76</f>
        <v>1.8299999999999998</v>
      </c>
      <c r="M76" s="11">
        <f t="shared" ref="M76:M110" si="17">1-(L76/K76)</f>
        <v>0.642578125</v>
      </c>
      <c r="N76">
        <v>9.8800000000000008</v>
      </c>
      <c r="O76" s="11">
        <f t="shared" si="14"/>
        <v>3.5313281249999999</v>
      </c>
      <c r="P76">
        <v>10.02</v>
      </c>
      <c r="Q76" s="11">
        <f t="shared" si="13"/>
        <v>3.5813671874999997</v>
      </c>
      <c r="R76">
        <f t="shared" ref="R76:R110" si="18">100*((K76-L76)/L76)</f>
        <v>179.78142076502735</v>
      </c>
    </row>
    <row r="77" spans="1:18">
      <c r="A77" s="8" t="s">
        <v>214</v>
      </c>
      <c r="B77" s="10">
        <v>38937</v>
      </c>
      <c r="C77" t="s">
        <v>77</v>
      </c>
      <c r="D77" t="s">
        <v>80</v>
      </c>
      <c r="E77">
        <v>3</v>
      </c>
      <c r="F77" t="s">
        <v>81</v>
      </c>
      <c r="G77" t="s">
        <v>178</v>
      </c>
      <c r="H77">
        <v>1.1100000000000001</v>
      </c>
      <c r="I77">
        <v>6.15</v>
      </c>
      <c r="J77">
        <v>2.8</v>
      </c>
      <c r="K77">
        <f t="shared" si="15"/>
        <v>5.04</v>
      </c>
      <c r="L77">
        <f t="shared" si="16"/>
        <v>1.6899999999999997</v>
      </c>
      <c r="M77" s="11">
        <f t="shared" si="17"/>
        <v>0.66468253968253976</v>
      </c>
      <c r="N77">
        <v>10.17</v>
      </c>
      <c r="O77" s="11">
        <f t="shared" si="14"/>
        <v>3.4101785714285704</v>
      </c>
      <c r="P77">
        <v>10.65</v>
      </c>
      <c r="Q77" s="11">
        <f t="shared" si="13"/>
        <v>3.571130952380952</v>
      </c>
      <c r="R77">
        <f t="shared" si="18"/>
        <v>198.22485207100598</v>
      </c>
    </row>
    <row r="78" spans="1:18">
      <c r="A78" s="8" t="s">
        <v>215</v>
      </c>
      <c r="B78" s="10">
        <v>38937</v>
      </c>
      <c r="C78" t="s">
        <v>77</v>
      </c>
      <c r="D78" t="s">
        <v>54</v>
      </c>
      <c r="E78">
        <v>4</v>
      </c>
      <c r="F78" t="s">
        <v>55</v>
      </c>
      <c r="G78" t="s">
        <v>172</v>
      </c>
      <c r="H78">
        <v>1.02</v>
      </c>
      <c r="I78">
        <v>6.26</v>
      </c>
      <c r="J78">
        <v>2.95</v>
      </c>
      <c r="K78">
        <f t="shared" si="15"/>
        <v>5.24</v>
      </c>
      <c r="L78">
        <f t="shared" si="16"/>
        <v>1.9300000000000002</v>
      </c>
      <c r="M78" s="11">
        <f t="shared" si="17"/>
        <v>0.63167938931297707</v>
      </c>
      <c r="N78">
        <v>10.29</v>
      </c>
      <c r="O78" s="11">
        <f t="shared" si="14"/>
        <v>3.7900190839694661</v>
      </c>
      <c r="P78">
        <v>10.199999999999999</v>
      </c>
      <c r="Q78" s="11">
        <f t="shared" si="13"/>
        <v>3.7568702290076335</v>
      </c>
      <c r="R78">
        <f t="shared" si="18"/>
        <v>171.50259067357513</v>
      </c>
    </row>
    <row r="79" spans="1:18">
      <c r="A79" s="8" t="s">
        <v>216</v>
      </c>
      <c r="B79" s="10">
        <v>38937</v>
      </c>
      <c r="C79" t="s">
        <v>77</v>
      </c>
      <c r="D79" t="s">
        <v>56</v>
      </c>
      <c r="E79">
        <v>1</v>
      </c>
      <c r="F79" t="s">
        <v>57</v>
      </c>
      <c r="G79" t="s">
        <v>176</v>
      </c>
      <c r="H79">
        <v>1.01</v>
      </c>
      <c r="I79">
        <v>6.2</v>
      </c>
      <c r="J79">
        <v>3.74</v>
      </c>
      <c r="K79">
        <f t="shared" si="15"/>
        <v>5.19</v>
      </c>
      <c r="L79">
        <f t="shared" si="16"/>
        <v>2.7300000000000004</v>
      </c>
      <c r="M79" s="11">
        <f t="shared" si="17"/>
        <v>0.47398843930635837</v>
      </c>
      <c r="N79">
        <v>10.17</v>
      </c>
      <c r="O79" s="11">
        <f t="shared" si="14"/>
        <v>5.3495375722543352</v>
      </c>
      <c r="P79">
        <v>10.56</v>
      </c>
      <c r="Q79" s="11">
        <f t="shared" si="13"/>
        <v>5.5546820809248558</v>
      </c>
      <c r="R79">
        <f t="shared" si="18"/>
        <v>90.109890109890088</v>
      </c>
    </row>
    <row r="80" spans="1:18">
      <c r="A80" s="8" t="s">
        <v>217</v>
      </c>
      <c r="B80" s="10">
        <v>38937</v>
      </c>
      <c r="C80" t="s">
        <v>77</v>
      </c>
      <c r="D80" t="s">
        <v>56</v>
      </c>
      <c r="E80">
        <v>2</v>
      </c>
      <c r="F80" t="s">
        <v>57</v>
      </c>
      <c r="G80" t="s">
        <v>177</v>
      </c>
      <c r="H80">
        <v>1.62</v>
      </c>
      <c r="I80">
        <v>6.68</v>
      </c>
      <c r="J80">
        <v>3.95</v>
      </c>
      <c r="K80">
        <f t="shared" si="15"/>
        <v>5.0599999999999996</v>
      </c>
      <c r="L80">
        <f t="shared" si="16"/>
        <v>2.33</v>
      </c>
      <c r="M80" s="11">
        <f t="shared" si="17"/>
        <v>0.53952569169960474</v>
      </c>
      <c r="N80">
        <v>9.91</v>
      </c>
      <c r="O80" s="11">
        <f t="shared" si="14"/>
        <v>4.5633003952569169</v>
      </c>
      <c r="P80">
        <v>10.02</v>
      </c>
      <c r="Q80" s="11">
        <f t="shared" si="13"/>
        <v>4.6139525691699603</v>
      </c>
      <c r="R80">
        <f t="shared" si="18"/>
        <v>117.1673819742489</v>
      </c>
    </row>
    <row r="81" spans="1:18">
      <c r="A81" s="8" t="s">
        <v>218</v>
      </c>
      <c r="B81" s="10">
        <v>38937</v>
      </c>
      <c r="C81" t="s">
        <v>77</v>
      </c>
      <c r="D81" t="s">
        <v>58</v>
      </c>
      <c r="E81">
        <v>3</v>
      </c>
      <c r="F81" t="s">
        <v>59</v>
      </c>
      <c r="G81" t="s">
        <v>178</v>
      </c>
      <c r="H81">
        <v>1.04</v>
      </c>
      <c r="I81">
        <v>6.05</v>
      </c>
      <c r="J81">
        <v>3.26</v>
      </c>
      <c r="K81">
        <f t="shared" si="15"/>
        <v>5.01</v>
      </c>
      <c r="L81">
        <f t="shared" si="16"/>
        <v>2.2199999999999998</v>
      </c>
      <c r="M81" s="11">
        <f t="shared" si="17"/>
        <v>0.55688622754491024</v>
      </c>
      <c r="N81">
        <v>10.24</v>
      </c>
      <c r="O81" s="11">
        <f t="shared" si="14"/>
        <v>4.537485029940119</v>
      </c>
      <c r="P81">
        <v>10.07</v>
      </c>
      <c r="Q81" s="11">
        <f t="shared" si="13"/>
        <v>4.4621556886227536</v>
      </c>
      <c r="R81">
        <f t="shared" si="18"/>
        <v>125.67567567567571</v>
      </c>
    </row>
    <row r="82" spans="1:18">
      <c r="A82" s="8" t="s">
        <v>219</v>
      </c>
      <c r="B82" s="10">
        <v>38937</v>
      </c>
      <c r="C82" t="s">
        <v>77</v>
      </c>
      <c r="D82" t="s">
        <v>259</v>
      </c>
      <c r="E82">
        <v>4</v>
      </c>
      <c r="F82" t="s">
        <v>261</v>
      </c>
      <c r="G82" t="s">
        <v>172</v>
      </c>
      <c r="H82">
        <v>1.04</v>
      </c>
      <c r="I82">
        <v>6.05</v>
      </c>
      <c r="J82">
        <v>3.79</v>
      </c>
      <c r="K82">
        <f t="shared" si="15"/>
        <v>5.01</v>
      </c>
      <c r="L82">
        <f>J82-H82</f>
        <v>2.75</v>
      </c>
      <c r="M82" s="11">
        <f t="shared" si="17"/>
        <v>0.45109780439121749</v>
      </c>
      <c r="N82">
        <v>10.17</v>
      </c>
      <c r="O82" s="11">
        <f t="shared" si="14"/>
        <v>5.5823353293413183</v>
      </c>
      <c r="P82">
        <v>10.119999999999999</v>
      </c>
      <c r="Q82" s="11">
        <f t="shared" si="13"/>
        <v>5.5548902195608783</v>
      </c>
      <c r="R82">
        <f t="shared" si="18"/>
        <v>82.181818181818173</v>
      </c>
    </row>
    <row r="83" spans="1:18">
      <c r="A83" s="8" t="s">
        <v>220</v>
      </c>
      <c r="B83" s="10">
        <v>38937</v>
      </c>
      <c r="C83" t="s">
        <v>77</v>
      </c>
      <c r="D83" t="s">
        <v>259</v>
      </c>
      <c r="E83">
        <v>1</v>
      </c>
      <c r="F83" t="s">
        <v>262</v>
      </c>
      <c r="G83" t="s">
        <v>176</v>
      </c>
      <c r="H83">
        <v>1.3</v>
      </c>
      <c r="I83">
        <v>11.11</v>
      </c>
      <c r="J83">
        <v>8.24</v>
      </c>
      <c r="K83">
        <f>I83-H83</f>
        <v>9.8099999999999987</v>
      </c>
      <c r="L83">
        <f>J83-H83</f>
        <v>6.94</v>
      </c>
      <c r="M83" s="11">
        <f t="shared" si="17"/>
        <v>0.29255861365953095</v>
      </c>
      <c r="N83">
        <v>19.7</v>
      </c>
      <c r="O83" s="11">
        <f t="shared" si="14"/>
        <v>13.93659531090724</v>
      </c>
      <c r="P83">
        <v>20.73</v>
      </c>
      <c r="Q83" s="11">
        <f t="shared" si="13"/>
        <v>14.665259938837924</v>
      </c>
      <c r="R83">
        <f t="shared" si="18"/>
        <v>41.3544668587896</v>
      </c>
    </row>
    <row r="84" spans="1:18">
      <c r="A84" s="8" t="s">
        <v>221</v>
      </c>
      <c r="B84" s="10">
        <v>38937</v>
      </c>
      <c r="C84" t="s">
        <v>77</v>
      </c>
      <c r="D84" t="s">
        <v>259</v>
      </c>
      <c r="E84">
        <v>2</v>
      </c>
      <c r="F84" t="s">
        <v>262</v>
      </c>
      <c r="G84" t="s">
        <v>177</v>
      </c>
      <c r="H84">
        <v>1.01</v>
      </c>
      <c r="I84">
        <v>11.18</v>
      </c>
      <c r="J84">
        <v>8.77</v>
      </c>
      <c r="K84">
        <f t="shared" si="15"/>
        <v>10.17</v>
      </c>
      <c r="L84">
        <f t="shared" si="16"/>
        <v>7.76</v>
      </c>
      <c r="M84" s="11">
        <f t="shared" si="17"/>
        <v>0.23697148475909535</v>
      </c>
      <c r="N84">
        <v>19.989999999999998</v>
      </c>
      <c r="O84" s="11">
        <f t="shared" si="14"/>
        <v>15.252940019665683</v>
      </c>
      <c r="P84">
        <v>20.22</v>
      </c>
      <c r="Q84" s="11">
        <f t="shared" si="13"/>
        <v>15.428436578171091</v>
      </c>
      <c r="R84">
        <f t="shared" si="18"/>
        <v>31.056701030927837</v>
      </c>
    </row>
    <row r="85" spans="1:18">
      <c r="A85" s="8" t="s">
        <v>222</v>
      </c>
      <c r="B85" s="10">
        <v>38937</v>
      </c>
      <c r="C85" t="s">
        <v>77</v>
      </c>
      <c r="D85" t="s">
        <v>259</v>
      </c>
      <c r="E85">
        <v>3</v>
      </c>
      <c r="F85" t="s">
        <v>60</v>
      </c>
      <c r="G85" t="s">
        <v>178</v>
      </c>
      <c r="H85">
        <v>1.56</v>
      </c>
      <c r="I85">
        <v>11.16</v>
      </c>
      <c r="J85">
        <v>8.7200000000000006</v>
      </c>
      <c r="K85">
        <f t="shared" si="15"/>
        <v>9.6</v>
      </c>
      <c r="L85">
        <f t="shared" si="16"/>
        <v>7.16</v>
      </c>
      <c r="M85" s="11">
        <f t="shared" si="17"/>
        <v>0.25416666666666665</v>
      </c>
      <c r="N85">
        <v>20.18</v>
      </c>
      <c r="O85" s="11">
        <f t="shared" si="14"/>
        <v>15.050916666666666</v>
      </c>
      <c r="P85">
        <v>20.59</v>
      </c>
      <c r="Q85" s="11">
        <f t="shared" si="13"/>
        <v>15.356708333333334</v>
      </c>
      <c r="R85">
        <f t="shared" si="18"/>
        <v>34.078212290502783</v>
      </c>
    </row>
    <row r="86" spans="1:18">
      <c r="A86" s="8" t="s">
        <v>223</v>
      </c>
      <c r="B86" s="10">
        <v>38937</v>
      </c>
      <c r="C86" t="s">
        <v>77</v>
      </c>
      <c r="D86" t="s">
        <v>259</v>
      </c>
      <c r="E86">
        <v>4</v>
      </c>
      <c r="F86" t="s">
        <v>262</v>
      </c>
      <c r="G86" t="s">
        <v>172</v>
      </c>
      <c r="H86">
        <v>1</v>
      </c>
      <c r="I86">
        <v>11.25</v>
      </c>
      <c r="J86">
        <v>8.91</v>
      </c>
      <c r="K86">
        <f t="shared" si="15"/>
        <v>10.25</v>
      </c>
      <c r="L86">
        <f t="shared" si="16"/>
        <v>7.91</v>
      </c>
      <c r="M86" s="11">
        <f t="shared" si="17"/>
        <v>0.22829268292682925</v>
      </c>
      <c r="N86">
        <v>20.07</v>
      </c>
      <c r="O86" s="11">
        <f t="shared" si="14"/>
        <v>15.488165853658536</v>
      </c>
      <c r="P86">
        <v>20.14</v>
      </c>
      <c r="Q86" s="11">
        <f t="shared" si="13"/>
        <v>15.542185365853658</v>
      </c>
      <c r="R86">
        <f t="shared" si="18"/>
        <v>29.582806573957015</v>
      </c>
    </row>
    <row r="87" spans="1:18">
      <c r="A87" s="8" t="s">
        <v>224</v>
      </c>
      <c r="B87" s="10">
        <v>38937</v>
      </c>
      <c r="C87" t="s">
        <v>77</v>
      </c>
      <c r="D87" t="s">
        <v>332</v>
      </c>
      <c r="E87">
        <v>1</v>
      </c>
      <c r="F87" t="s">
        <v>260</v>
      </c>
      <c r="G87" t="s">
        <v>178</v>
      </c>
      <c r="H87">
        <v>1.53</v>
      </c>
      <c r="I87">
        <v>6.51</v>
      </c>
      <c r="J87">
        <v>3.3</v>
      </c>
      <c r="K87">
        <f t="shared" si="15"/>
        <v>4.9799999999999995</v>
      </c>
      <c r="L87">
        <f t="shared" si="16"/>
        <v>1.7699999999999998</v>
      </c>
      <c r="M87" s="11">
        <f t="shared" si="17"/>
        <v>0.64457831325301207</v>
      </c>
      <c r="N87">
        <v>10.34</v>
      </c>
      <c r="O87" s="11">
        <f t="shared" si="14"/>
        <v>3.6750602409638553</v>
      </c>
      <c r="P87">
        <v>10.1</v>
      </c>
      <c r="Q87" s="11">
        <f t="shared" si="13"/>
        <v>3.5897590361445779</v>
      </c>
      <c r="R87">
        <f t="shared" si="18"/>
        <v>181.35593220338987</v>
      </c>
    </row>
    <row r="88" spans="1:18">
      <c r="A88" s="8" t="s">
        <v>225</v>
      </c>
      <c r="B88" s="10">
        <v>38937</v>
      </c>
      <c r="C88" t="s">
        <v>77</v>
      </c>
      <c r="D88" t="s">
        <v>332</v>
      </c>
      <c r="E88">
        <v>2</v>
      </c>
      <c r="F88" t="s">
        <v>260</v>
      </c>
      <c r="G88" t="s">
        <v>172</v>
      </c>
      <c r="H88">
        <v>1.31</v>
      </c>
      <c r="I88">
        <v>6.48</v>
      </c>
      <c r="J88">
        <v>3.31</v>
      </c>
      <c r="K88">
        <f t="shared" si="15"/>
        <v>5.17</v>
      </c>
      <c r="L88">
        <f t="shared" si="16"/>
        <v>2</v>
      </c>
      <c r="M88" s="11">
        <f t="shared" si="17"/>
        <v>0.61315280464216637</v>
      </c>
      <c r="N88">
        <v>10.119999999999999</v>
      </c>
      <c r="O88" s="11">
        <f t="shared" si="14"/>
        <v>3.914893617021276</v>
      </c>
      <c r="P88">
        <v>10.19</v>
      </c>
      <c r="Q88" s="11">
        <f t="shared" si="13"/>
        <v>3.9419729206963243</v>
      </c>
      <c r="R88">
        <f t="shared" si="18"/>
        <v>158.5</v>
      </c>
    </row>
    <row r="89" spans="1:18">
      <c r="A89" s="8" t="s">
        <v>226</v>
      </c>
      <c r="B89" s="10">
        <v>38937</v>
      </c>
      <c r="C89" t="s">
        <v>77</v>
      </c>
      <c r="D89" t="s">
        <v>332</v>
      </c>
      <c r="E89">
        <v>3</v>
      </c>
      <c r="F89" t="s">
        <v>260</v>
      </c>
      <c r="G89" t="s">
        <v>176</v>
      </c>
      <c r="H89">
        <v>1.1200000000000001</v>
      </c>
      <c r="I89">
        <v>6.2</v>
      </c>
      <c r="J89">
        <v>3.14</v>
      </c>
      <c r="K89">
        <f t="shared" si="15"/>
        <v>5.08</v>
      </c>
      <c r="L89">
        <f t="shared" si="16"/>
        <v>2.02</v>
      </c>
      <c r="M89" s="11">
        <f t="shared" si="17"/>
        <v>0.60236220472440949</v>
      </c>
      <c r="N89">
        <v>10.06</v>
      </c>
      <c r="O89" s="11">
        <f t="shared" si="14"/>
        <v>4.0002362204724404</v>
      </c>
      <c r="P89">
        <v>10.07</v>
      </c>
      <c r="Q89" s="11">
        <f t="shared" si="13"/>
        <v>4.0042125984251964</v>
      </c>
      <c r="R89">
        <f t="shared" si="18"/>
        <v>151.48514851485149</v>
      </c>
    </row>
    <row r="90" spans="1:18">
      <c r="A90" s="8" t="s">
        <v>227</v>
      </c>
      <c r="B90" s="10">
        <v>38937</v>
      </c>
      <c r="C90" t="s">
        <v>77</v>
      </c>
      <c r="D90" t="s">
        <v>332</v>
      </c>
      <c r="E90">
        <v>4</v>
      </c>
      <c r="F90" t="s">
        <v>260</v>
      </c>
      <c r="G90" t="s">
        <v>177</v>
      </c>
      <c r="H90">
        <v>1.02</v>
      </c>
      <c r="I90">
        <v>6.01</v>
      </c>
      <c r="J90">
        <v>2.83</v>
      </c>
      <c r="K90">
        <f t="shared" si="15"/>
        <v>4.99</v>
      </c>
      <c r="L90">
        <f t="shared" si="16"/>
        <v>1.81</v>
      </c>
      <c r="M90" s="11">
        <f t="shared" si="17"/>
        <v>0.63727454909819636</v>
      </c>
      <c r="N90">
        <v>10.3</v>
      </c>
      <c r="O90" s="11">
        <f t="shared" si="14"/>
        <v>3.7360721442885776</v>
      </c>
      <c r="P90">
        <v>10.23</v>
      </c>
      <c r="Q90" s="11">
        <f t="shared" si="13"/>
        <v>3.7106813627254516</v>
      </c>
      <c r="R90">
        <f t="shared" si="18"/>
        <v>175.69060773480663</v>
      </c>
    </row>
    <row r="91" spans="1:18">
      <c r="A91" s="8" t="s">
        <v>228</v>
      </c>
      <c r="B91" s="10">
        <v>38937</v>
      </c>
      <c r="C91" t="s">
        <v>77</v>
      </c>
      <c r="D91" t="s">
        <v>332</v>
      </c>
      <c r="E91">
        <v>1</v>
      </c>
      <c r="F91" t="s">
        <v>261</v>
      </c>
      <c r="G91" t="s">
        <v>178</v>
      </c>
      <c r="H91">
        <v>1.06</v>
      </c>
      <c r="I91">
        <v>6.03</v>
      </c>
      <c r="J91">
        <v>3.3</v>
      </c>
      <c r="K91">
        <f t="shared" si="15"/>
        <v>4.9700000000000006</v>
      </c>
      <c r="L91">
        <f t="shared" si="16"/>
        <v>2.2399999999999998</v>
      </c>
      <c r="M91" s="11">
        <f t="shared" si="17"/>
        <v>0.54929577464788748</v>
      </c>
      <c r="N91">
        <v>10.02</v>
      </c>
      <c r="O91" s="11">
        <f t="shared" si="14"/>
        <v>4.5160563380281671</v>
      </c>
      <c r="P91">
        <v>10.15</v>
      </c>
      <c r="Q91" s="11">
        <f t="shared" si="13"/>
        <v>4.574647887323942</v>
      </c>
      <c r="R91">
        <f t="shared" si="18"/>
        <v>121.87500000000004</v>
      </c>
    </row>
    <row r="92" spans="1:18">
      <c r="A92" s="8" t="s">
        <v>229</v>
      </c>
      <c r="B92" s="10">
        <v>38937</v>
      </c>
      <c r="C92" t="s">
        <v>77</v>
      </c>
      <c r="D92" t="s">
        <v>332</v>
      </c>
      <c r="E92">
        <v>2</v>
      </c>
      <c r="F92" t="s">
        <v>261</v>
      </c>
      <c r="G92" t="s">
        <v>172</v>
      </c>
      <c r="H92">
        <v>1.08</v>
      </c>
      <c r="I92">
        <v>6.04</v>
      </c>
      <c r="J92">
        <v>3.29</v>
      </c>
      <c r="K92">
        <f t="shared" si="15"/>
        <v>4.96</v>
      </c>
      <c r="L92">
        <f t="shared" si="16"/>
        <v>2.21</v>
      </c>
      <c r="M92" s="11">
        <f t="shared" si="17"/>
        <v>0.55443548387096775</v>
      </c>
      <c r="N92">
        <v>10.02</v>
      </c>
      <c r="O92" s="11">
        <f t="shared" si="14"/>
        <v>4.4645564516129026</v>
      </c>
      <c r="P92">
        <v>10.17</v>
      </c>
      <c r="Q92" s="11">
        <f t="shared" si="13"/>
        <v>4.5313911290322579</v>
      </c>
      <c r="R92">
        <f t="shared" si="18"/>
        <v>124.43438914027149</v>
      </c>
    </row>
    <row r="93" spans="1:18">
      <c r="A93" s="8" t="s">
        <v>230</v>
      </c>
      <c r="B93" s="10">
        <v>38937</v>
      </c>
      <c r="C93" t="s">
        <v>77</v>
      </c>
      <c r="D93" t="s">
        <v>332</v>
      </c>
      <c r="E93">
        <v>3</v>
      </c>
      <c r="F93" t="s">
        <v>261</v>
      </c>
      <c r="G93" t="s">
        <v>176</v>
      </c>
      <c r="H93">
        <v>1.01</v>
      </c>
      <c r="I93">
        <v>6.07</v>
      </c>
      <c r="J93">
        <v>3.45</v>
      </c>
      <c r="K93">
        <f t="shared" si="15"/>
        <v>5.0600000000000005</v>
      </c>
      <c r="L93">
        <f t="shared" si="16"/>
        <v>2.4400000000000004</v>
      </c>
      <c r="M93" s="11">
        <f t="shared" si="17"/>
        <v>0.51778656126482203</v>
      </c>
      <c r="N93">
        <v>10.06</v>
      </c>
      <c r="O93" s="11">
        <f t="shared" si="14"/>
        <v>4.8510671936758909</v>
      </c>
      <c r="P93">
        <v>10.01</v>
      </c>
      <c r="Q93" s="11">
        <f t="shared" si="13"/>
        <v>4.826956521739131</v>
      </c>
      <c r="R93">
        <f t="shared" si="18"/>
        <v>107.37704918032787</v>
      </c>
    </row>
    <row r="94" spans="1:18">
      <c r="A94" s="8" t="s">
        <v>231</v>
      </c>
      <c r="B94" s="10">
        <v>38937</v>
      </c>
      <c r="C94" t="s">
        <v>77</v>
      </c>
      <c r="D94" t="s">
        <v>332</v>
      </c>
      <c r="E94">
        <v>4</v>
      </c>
      <c r="F94" t="s">
        <v>261</v>
      </c>
      <c r="G94" t="s">
        <v>177</v>
      </c>
      <c r="H94">
        <v>1.31</v>
      </c>
      <c r="I94">
        <v>6.14</v>
      </c>
      <c r="J94">
        <v>3.69</v>
      </c>
      <c r="K94">
        <f t="shared" si="15"/>
        <v>4.83</v>
      </c>
      <c r="L94">
        <f t="shared" si="16"/>
        <v>2.38</v>
      </c>
      <c r="M94" s="11">
        <f t="shared" si="17"/>
        <v>0.50724637681159424</v>
      </c>
      <c r="N94">
        <v>10.19</v>
      </c>
      <c r="O94" s="11">
        <f t="shared" si="14"/>
        <v>5.0211594202898544</v>
      </c>
      <c r="P94">
        <v>10.06</v>
      </c>
      <c r="Q94" s="11">
        <f t="shared" si="13"/>
        <v>4.9571014492753624</v>
      </c>
      <c r="R94">
        <f t="shared" si="18"/>
        <v>102.94117647058825</v>
      </c>
    </row>
    <row r="95" spans="1:18">
      <c r="A95" s="8" t="s">
        <v>232</v>
      </c>
      <c r="B95" s="10">
        <v>38937</v>
      </c>
      <c r="C95" t="s">
        <v>77</v>
      </c>
      <c r="D95" t="s">
        <v>332</v>
      </c>
      <c r="E95">
        <v>1</v>
      </c>
      <c r="F95" t="s">
        <v>262</v>
      </c>
      <c r="G95" t="s">
        <v>178</v>
      </c>
      <c r="H95">
        <v>1.05</v>
      </c>
      <c r="I95">
        <v>11.18</v>
      </c>
      <c r="J95">
        <v>8.4499999999999993</v>
      </c>
      <c r="K95">
        <f t="shared" si="15"/>
        <v>10.129999999999999</v>
      </c>
      <c r="L95">
        <f t="shared" si="16"/>
        <v>7.3999999999999995</v>
      </c>
      <c r="M95" s="11">
        <f t="shared" si="17"/>
        <v>0.26949654491609076</v>
      </c>
      <c r="N95">
        <v>20.170000000000002</v>
      </c>
      <c r="O95" s="11">
        <f t="shared" si="14"/>
        <v>14.734254689042452</v>
      </c>
      <c r="P95">
        <v>20.29</v>
      </c>
      <c r="Q95" s="11">
        <f t="shared" si="13"/>
        <v>14.821915103652518</v>
      </c>
      <c r="R95">
        <f t="shared" si="18"/>
        <v>36.891891891891888</v>
      </c>
    </row>
    <row r="96" spans="1:18">
      <c r="A96" s="8" t="s">
        <v>233</v>
      </c>
      <c r="B96" s="10">
        <v>38937</v>
      </c>
      <c r="C96" t="s">
        <v>77</v>
      </c>
      <c r="D96" t="s">
        <v>332</v>
      </c>
      <c r="E96">
        <v>2</v>
      </c>
      <c r="F96" t="s">
        <v>262</v>
      </c>
      <c r="G96" t="s">
        <v>172</v>
      </c>
      <c r="H96">
        <v>1.58</v>
      </c>
      <c r="I96">
        <v>11.61</v>
      </c>
      <c r="J96">
        <v>8.93</v>
      </c>
      <c r="K96">
        <f t="shared" si="15"/>
        <v>10.029999999999999</v>
      </c>
      <c r="L96">
        <f t="shared" si="16"/>
        <v>7.35</v>
      </c>
      <c r="M96" s="11">
        <f t="shared" si="17"/>
        <v>0.26719840478564305</v>
      </c>
      <c r="N96">
        <v>19.899999999999999</v>
      </c>
      <c r="O96" s="11">
        <f t="shared" si="14"/>
        <v>14.582751744765702</v>
      </c>
      <c r="P96">
        <v>20.32</v>
      </c>
      <c r="Q96" s="11">
        <f t="shared" si="13"/>
        <v>14.890528414755734</v>
      </c>
      <c r="R96">
        <f t="shared" si="18"/>
        <v>36.462585034013607</v>
      </c>
    </row>
    <row r="97" spans="1:18">
      <c r="A97" s="8" t="s">
        <v>234</v>
      </c>
      <c r="B97" s="10">
        <v>38937</v>
      </c>
      <c r="C97" t="s">
        <v>77</v>
      </c>
      <c r="D97" t="s">
        <v>332</v>
      </c>
      <c r="E97">
        <v>3</v>
      </c>
      <c r="F97" t="s">
        <v>262</v>
      </c>
      <c r="G97" t="s">
        <v>176</v>
      </c>
      <c r="H97">
        <v>1.02</v>
      </c>
      <c r="I97">
        <v>11.19</v>
      </c>
      <c r="J97">
        <v>8.7899999999999991</v>
      </c>
      <c r="K97">
        <f t="shared" si="15"/>
        <v>10.17</v>
      </c>
      <c r="L97">
        <f t="shared" si="16"/>
        <v>7.77</v>
      </c>
      <c r="M97" s="11">
        <f t="shared" si="17"/>
        <v>0.2359882005899705</v>
      </c>
      <c r="N97">
        <v>20.03</v>
      </c>
      <c r="O97" s="11">
        <f t="shared" si="14"/>
        <v>15.303156342182891</v>
      </c>
      <c r="P97">
        <v>20.49</v>
      </c>
      <c r="Q97" s="11">
        <f t="shared" si="13"/>
        <v>15.654601769911503</v>
      </c>
      <c r="R97">
        <f t="shared" si="18"/>
        <v>30.888030888030894</v>
      </c>
    </row>
    <row r="98" spans="1:18">
      <c r="A98" s="8" t="s">
        <v>235</v>
      </c>
      <c r="B98" s="10">
        <v>38937</v>
      </c>
      <c r="C98" t="s">
        <v>77</v>
      </c>
      <c r="D98" t="s">
        <v>332</v>
      </c>
      <c r="E98">
        <v>4</v>
      </c>
      <c r="F98" t="s">
        <v>262</v>
      </c>
      <c r="G98" t="s">
        <v>177</v>
      </c>
      <c r="H98">
        <v>1.04</v>
      </c>
      <c r="I98">
        <v>11.26</v>
      </c>
      <c r="J98">
        <v>8.8699999999999992</v>
      </c>
      <c r="K98">
        <f t="shared" si="15"/>
        <v>10.219999999999999</v>
      </c>
      <c r="L98">
        <f t="shared" si="16"/>
        <v>7.8299999999999992</v>
      </c>
      <c r="M98" s="11">
        <f t="shared" si="17"/>
        <v>0.23385518590998045</v>
      </c>
      <c r="N98">
        <v>20.12</v>
      </c>
      <c r="O98" s="11">
        <f t="shared" si="14"/>
        <v>15.414833659491194</v>
      </c>
      <c r="P98">
        <v>20.21</v>
      </c>
      <c r="Q98" s="11">
        <f t="shared" si="13"/>
        <v>15.483786692759296</v>
      </c>
      <c r="R98">
        <f t="shared" si="18"/>
        <v>30.523627075351211</v>
      </c>
    </row>
    <row r="99" spans="1:18">
      <c r="A99" s="8" t="s">
        <v>236</v>
      </c>
      <c r="B99" s="10">
        <v>38937</v>
      </c>
      <c r="C99" t="s">
        <v>77</v>
      </c>
      <c r="D99" t="s">
        <v>61</v>
      </c>
      <c r="E99">
        <v>1</v>
      </c>
      <c r="F99" t="s">
        <v>62</v>
      </c>
      <c r="G99" t="s">
        <v>172</v>
      </c>
      <c r="H99">
        <v>1.01</v>
      </c>
      <c r="I99">
        <v>6.17</v>
      </c>
      <c r="J99">
        <v>2.69</v>
      </c>
      <c r="K99">
        <f t="shared" si="15"/>
        <v>5.16</v>
      </c>
      <c r="L99">
        <f t="shared" si="16"/>
        <v>1.68</v>
      </c>
      <c r="M99" s="11">
        <f t="shared" si="17"/>
        <v>0.67441860465116288</v>
      </c>
      <c r="N99">
        <v>10.33</v>
      </c>
      <c r="O99" s="11">
        <f t="shared" si="14"/>
        <v>3.3632558139534874</v>
      </c>
      <c r="P99">
        <v>10.23</v>
      </c>
      <c r="Q99" s="11">
        <f t="shared" ref="Q99:Q110" si="19">P99-(P99*M99)</f>
        <v>3.3306976744186043</v>
      </c>
      <c r="R99">
        <f t="shared" si="18"/>
        <v>207.14285714285717</v>
      </c>
    </row>
    <row r="100" spans="1:18">
      <c r="A100" s="8" t="s">
        <v>237</v>
      </c>
      <c r="B100" s="10">
        <v>38937</v>
      </c>
      <c r="C100" t="s">
        <v>77</v>
      </c>
      <c r="D100" t="s">
        <v>346</v>
      </c>
      <c r="E100">
        <v>2</v>
      </c>
      <c r="F100" t="s">
        <v>260</v>
      </c>
      <c r="G100" t="s">
        <v>178</v>
      </c>
      <c r="H100">
        <v>1.62</v>
      </c>
      <c r="I100">
        <v>6.7</v>
      </c>
      <c r="J100">
        <v>3.32</v>
      </c>
      <c r="K100">
        <f t="shared" si="15"/>
        <v>5.08</v>
      </c>
      <c r="L100">
        <f t="shared" si="16"/>
        <v>1.6999999999999997</v>
      </c>
      <c r="M100" s="11">
        <f t="shared" si="17"/>
        <v>0.66535433070866146</v>
      </c>
      <c r="N100">
        <v>9.91</v>
      </c>
      <c r="O100" s="11">
        <f t="shared" si="14"/>
        <v>3.3163385826771652</v>
      </c>
      <c r="P100">
        <v>10.09</v>
      </c>
      <c r="Q100" s="11">
        <f t="shared" si="19"/>
        <v>3.3765748031496061</v>
      </c>
      <c r="R100">
        <f t="shared" si="18"/>
        <v>198.82352941176475</v>
      </c>
    </row>
    <row r="101" spans="1:18">
      <c r="A101" s="8" t="s">
        <v>238</v>
      </c>
      <c r="B101" s="10">
        <v>38937</v>
      </c>
      <c r="C101" t="s">
        <v>77</v>
      </c>
      <c r="D101" t="s">
        <v>346</v>
      </c>
      <c r="E101">
        <v>3</v>
      </c>
      <c r="F101" t="s">
        <v>260</v>
      </c>
      <c r="G101" t="s">
        <v>177</v>
      </c>
      <c r="H101">
        <v>1.08</v>
      </c>
      <c r="I101">
        <v>6.08</v>
      </c>
      <c r="J101">
        <v>3</v>
      </c>
      <c r="K101">
        <f t="shared" si="15"/>
        <v>5</v>
      </c>
      <c r="L101">
        <f t="shared" si="16"/>
        <v>1.92</v>
      </c>
      <c r="M101" s="11">
        <f t="shared" si="17"/>
        <v>0.61599999999999999</v>
      </c>
      <c r="N101">
        <v>9.9499999999999993</v>
      </c>
      <c r="O101" s="11">
        <f t="shared" si="14"/>
        <v>3.8208000000000002</v>
      </c>
      <c r="P101">
        <v>10.130000000000001</v>
      </c>
      <c r="Q101" s="11">
        <f t="shared" si="19"/>
        <v>3.88992</v>
      </c>
      <c r="R101">
        <f t="shared" si="18"/>
        <v>160.41666666666669</v>
      </c>
    </row>
    <row r="102" spans="1:18">
      <c r="A102" s="8" t="s">
        <v>239</v>
      </c>
      <c r="B102" s="10">
        <v>38937</v>
      </c>
      <c r="C102" t="s">
        <v>77</v>
      </c>
      <c r="D102" t="s">
        <v>346</v>
      </c>
      <c r="E102">
        <v>4</v>
      </c>
      <c r="F102" t="s">
        <v>260</v>
      </c>
      <c r="G102" t="s">
        <v>176</v>
      </c>
      <c r="H102">
        <v>1.02</v>
      </c>
      <c r="I102">
        <v>6.13</v>
      </c>
      <c r="J102">
        <v>3.03</v>
      </c>
      <c r="K102">
        <f t="shared" si="15"/>
        <v>5.1099999999999994</v>
      </c>
      <c r="L102">
        <f t="shared" si="16"/>
        <v>2.0099999999999998</v>
      </c>
      <c r="M102" s="11">
        <f t="shared" si="17"/>
        <v>0.60665362035225057</v>
      </c>
      <c r="N102">
        <v>10.33</v>
      </c>
      <c r="O102" s="11">
        <f t="shared" si="14"/>
        <v>4.0632681017612517</v>
      </c>
      <c r="P102">
        <v>10.050000000000001</v>
      </c>
      <c r="Q102" s="11">
        <f t="shared" si="19"/>
        <v>3.9531311154598825</v>
      </c>
      <c r="R102">
        <f t="shared" si="18"/>
        <v>154.22885572139305</v>
      </c>
    </row>
    <row r="103" spans="1:18">
      <c r="A103" s="8" t="s">
        <v>240</v>
      </c>
      <c r="B103" s="10">
        <v>38937</v>
      </c>
      <c r="C103" t="s">
        <v>77</v>
      </c>
      <c r="D103" t="s">
        <v>63</v>
      </c>
      <c r="E103">
        <v>1</v>
      </c>
      <c r="F103" t="s">
        <v>64</v>
      </c>
      <c r="G103" t="s">
        <v>172</v>
      </c>
      <c r="H103">
        <v>1.03</v>
      </c>
      <c r="I103">
        <v>6.13</v>
      </c>
      <c r="J103">
        <v>3.19</v>
      </c>
      <c r="K103">
        <f t="shared" si="15"/>
        <v>5.0999999999999996</v>
      </c>
      <c r="L103">
        <f t="shared" si="16"/>
        <v>2.16</v>
      </c>
      <c r="M103" s="11">
        <f t="shared" si="17"/>
        <v>0.57647058823529407</v>
      </c>
      <c r="N103">
        <v>10.33</v>
      </c>
      <c r="O103" s="11">
        <f t="shared" ref="O103:O110" si="20">N103-(M103*N103)</f>
        <v>4.3750588235294119</v>
      </c>
      <c r="P103">
        <v>10.58</v>
      </c>
      <c r="Q103" s="11">
        <f t="shared" si="19"/>
        <v>4.4809411764705889</v>
      </c>
      <c r="R103">
        <f t="shared" si="18"/>
        <v>136.11111111111109</v>
      </c>
    </row>
    <row r="104" spans="1:18">
      <c r="A104" s="8" t="s">
        <v>241</v>
      </c>
      <c r="B104" s="10">
        <v>38937</v>
      </c>
      <c r="C104" t="s">
        <v>77</v>
      </c>
      <c r="D104" t="s">
        <v>346</v>
      </c>
      <c r="E104">
        <v>2</v>
      </c>
      <c r="F104" t="s">
        <v>261</v>
      </c>
      <c r="G104" t="s">
        <v>178</v>
      </c>
      <c r="H104">
        <v>1.6</v>
      </c>
      <c r="I104">
        <v>6.61</v>
      </c>
      <c r="J104">
        <v>4.0199999999999996</v>
      </c>
      <c r="K104">
        <f t="shared" si="15"/>
        <v>5.01</v>
      </c>
      <c r="L104">
        <f t="shared" si="16"/>
        <v>2.4199999999999995</v>
      </c>
      <c r="M104" s="11">
        <f t="shared" si="17"/>
        <v>0.51696606786427157</v>
      </c>
      <c r="N104">
        <v>10.11</v>
      </c>
      <c r="O104" s="11">
        <f t="shared" si="20"/>
        <v>4.8834730538922138</v>
      </c>
      <c r="P104">
        <v>10.16</v>
      </c>
      <c r="Q104" s="11">
        <f t="shared" si="19"/>
        <v>4.9076247504990009</v>
      </c>
      <c r="R104">
        <f t="shared" si="18"/>
        <v>107.02479338842979</v>
      </c>
    </row>
    <row r="105" spans="1:18">
      <c r="A105" s="8" t="s">
        <v>242</v>
      </c>
      <c r="B105" s="10">
        <v>38937</v>
      </c>
      <c r="C105" t="s">
        <v>77</v>
      </c>
      <c r="D105" t="s">
        <v>346</v>
      </c>
      <c r="E105">
        <v>3</v>
      </c>
      <c r="F105" t="s">
        <v>261</v>
      </c>
      <c r="G105" t="s">
        <v>177</v>
      </c>
      <c r="H105">
        <v>1.03</v>
      </c>
      <c r="I105">
        <v>6.09</v>
      </c>
      <c r="J105">
        <v>3.24</v>
      </c>
      <c r="K105">
        <f t="shared" si="15"/>
        <v>5.0599999999999996</v>
      </c>
      <c r="L105">
        <f t="shared" si="16"/>
        <v>2.21</v>
      </c>
      <c r="M105" s="11">
        <f t="shared" si="17"/>
        <v>0.56324110671936756</v>
      </c>
      <c r="N105">
        <v>10.02</v>
      </c>
      <c r="O105" s="11">
        <f t="shared" si="20"/>
        <v>4.3763241106719368</v>
      </c>
      <c r="P105">
        <v>10.59</v>
      </c>
      <c r="Q105" s="11">
        <f t="shared" si="19"/>
        <v>4.6252766798418978</v>
      </c>
      <c r="R105">
        <f t="shared" si="18"/>
        <v>128.95927601809953</v>
      </c>
    </row>
    <row r="106" spans="1:18">
      <c r="A106" s="8" t="s">
        <v>243</v>
      </c>
      <c r="B106" s="10">
        <v>38937</v>
      </c>
      <c r="C106" t="s">
        <v>77</v>
      </c>
      <c r="D106" t="s">
        <v>346</v>
      </c>
      <c r="E106">
        <v>4</v>
      </c>
      <c r="F106" t="s">
        <v>261</v>
      </c>
      <c r="G106" t="s">
        <v>176</v>
      </c>
      <c r="H106">
        <v>1.07</v>
      </c>
      <c r="I106">
        <v>6.15</v>
      </c>
      <c r="J106">
        <v>3.36</v>
      </c>
      <c r="K106">
        <f t="shared" si="15"/>
        <v>5.08</v>
      </c>
      <c r="L106">
        <f t="shared" si="16"/>
        <v>2.29</v>
      </c>
      <c r="M106" s="11">
        <f t="shared" si="17"/>
        <v>0.54921259842519687</v>
      </c>
      <c r="N106">
        <v>10.34</v>
      </c>
      <c r="O106" s="11">
        <f t="shared" si="20"/>
        <v>4.6611417322834638</v>
      </c>
      <c r="P106">
        <v>10.210000000000001</v>
      </c>
      <c r="Q106" s="11">
        <f t="shared" si="19"/>
        <v>4.6025393700787403</v>
      </c>
      <c r="R106">
        <f t="shared" si="18"/>
        <v>121.83406113537119</v>
      </c>
    </row>
    <row r="107" spans="1:18">
      <c r="A107" s="8" t="s">
        <v>244</v>
      </c>
      <c r="B107" s="10">
        <v>38937</v>
      </c>
      <c r="C107" t="s">
        <v>77</v>
      </c>
      <c r="D107" t="s">
        <v>346</v>
      </c>
      <c r="E107">
        <v>1</v>
      </c>
      <c r="F107" t="s">
        <v>60</v>
      </c>
      <c r="G107" t="s">
        <v>172</v>
      </c>
      <c r="H107">
        <v>1.03</v>
      </c>
      <c r="I107">
        <v>11.12</v>
      </c>
      <c r="J107">
        <v>8.64</v>
      </c>
      <c r="K107">
        <f t="shared" si="15"/>
        <v>10.09</v>
      </c>
      <c r="L107">
        <f t="shared" si="16"/>
        <v>7.61</v>
      </c>
      <c r="M107" s="11">
        <f t="shared" si="17"/>
        <v>0.24578790882061441</v>
      </c>
      <c r="N107">
        <v>20.39</v>
      </c>
      <c r="O107" s="11">
        <f t="shared" si="20"/>
        <v>15.378384539147673</v>
      </c>
      <c r="P107">
        <v>20.18</v>
      </c>
      <c r="Q107" s="11">
        <f t="shared" si="19"/>
        <v>15.22</v>
      </c>
      <c r="R107">
        <f t="shared" si="18"/>
        <v>32.588699080157681</v>
      </c>
    </row>
    <row r="108" spans="1:18">
      <c r="A108" s="8" t="s">
        <v>245</v>
      </c>
      <c r="B108" s="10">
        <v>38937</v>
      </c>
      <c r="C108" t="s">
        <v>77</v>
      </c>
      <c r="D108" t="s">
        <v>346</v>
      </c>
      <c r="E108">
        <v>2</v>
      </c>
      <c r="F108" t="s">
        <v>262</v>
      </c>
      <c r="G108" t="s">
        <v>178</v>
      </c>
      <c r="H108">
        <v>1.55</v>
      </c>
      <c r="I108">
        <v>11.58</v>
      </c>
      <c r="J108">
        <v>9.25</v>
      </c>
      <c r="K108">
        <f t="shared" si="15"/>
        <v>10.029999999999999</v>
      </c>
      <c r="L108">
        <f t="shared" si="16"/>
        <v>7.7</v>
      </c>
      <c r="M108" s="11">
        <f t="shared" si="17"/>
        <v>0.23230309072781652</v>
      </c>
      <c r="N108">
        <v>20.260000000000002</v>
      </c>
      <c r="O108" s="11">
        <f t="shared" si="20"/>
        <v>15.553539381854439</v>
      </c>
      <c r="P108">
        <v>19.920000000000002</v>
      </c>
      <c r="Q108" s="11">
        <f t="shared" si="19"/>
        <v>15.292522432701897</v>
      </c>
      <c r="R108">
        <f t="shared" si="18"/>
        <v>30.259740259740248</v>
      </c>
    </row>
    <row r="109" spans="1:18">
      <c r="A109" s="8" t="s">
        <v>246</v>
      </c>
      <c r="B109" s="10">
        <v>38937</v>
      </c>
      <c r="C109" t="s">
        <v>77</v>
      </c>
      <c r="D109" t="s">
        <v>65</v>
      </c>
      <c r="E109">
        <v>3</v>
      </c>
      <c r="F109" t="s">
        <v>262</v>
      </c>
      <c r="G109" t="s">
        <v>177</v>
      </c>
      <c r="H109">
        <v>1.03</v>
      </c>
      <c r="I109">
        <v>11.22</v>
      </c>
      <c r="J109">
        <v>9.08</v>
      </c>
      <c r="K109">
        <f t="shared" si="15"/>
        <v>10.190000000000001</v>
      </c>
      <c r="L109">
        <f t="shared" si="16"/>
        <v>8.0500000000000007</v>
      </c>
      <c r="M109" s="11">
        <f t="shared" si="17"/>
        <v>0.21000981354268899</v>
      </c>
      <c r="N109">
        <v>20.399999999999999</v>
      </c>
      <c r="O109" s="11">
        <f t="shared" si="20"/>
        <v>16.115799803729143</v>
      </c>
      <c r="P109">
        <v>30.12</v>
      </c>
      <c r="Q109" s="11">
        <f t="shared" si="19"/>
        <v>23.794504416094206</v>
      </c>
      <c r="R109">
        <f t="shared" si="18"/>
        <v>26.583850931677024</v>
      </c>
    </row>
    <row r="110" spans="1:18">
      <c r="A110" s="8" t="s">
        <v>247</v>
      </c>
      <c r="B110" s="10">
        <v>38937</v>
      </c>
      <c r="C110" t="s">
        <v>77</v>
      </c>
      <c r="D110" t="s">
        <v>342</v>
      </c>
      <c r="E110">
        <v>4</v>
      </c>
      <c r="F110" t="s">
        <v>262</v>
      </c>
      <c r="G110" t="s">
        <v>176</v>
      </c>
      <c r="H110">
        <v>1.03</v>
      </c>
      <c r="I110">
        <v>11.28</v>
      </c>
      <c r="J110">
        <v>9.3800000000000008</v>
      </c>
      <c r="K110">
        <f t="shared" si="15"/>
        <v>10.25</v>
      </c>
      <c r="L110">
        <f t="shared" si="16"/>
        <v>8.3500000000000014</v>
      </c>
      <c r="M110" s="11">
        <f t="shared" si="17"/>
        <v>0.18536585365853642</v>
      </c>
      <c r="N110">
        <v>20.18</v>
      </c>
      <c r="O110" s="11">
        <f t="shared" si="20"/>
        <v>16.439317073170734</v>
      </c>
      <c r="P110">
        <v>20.73</v>
      </c>
      <c r="Q110" s="11">
        <f t="shared" si="19"/>
        <v>16.88736585365854</v>
      </c>
      <c r="R110">
        <f t="shared" si="18"/>
        <v>22.75449101796405</v>
      </c>
    </row>
  </sheetData>
  <sheetCalcPr fullCalcOnLoad="1"/>
  <mergeCells count="2">
    <mergeCell ref="N1:O1"/>
    <mergeCell ref="P1:Q1"/>
  </mergeCells>
  <phoneticPr fontId="8"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10"/>
  <sheetViews>
    <sheetView tabSelected="1" workbookViewId="0">
      <selection activeCell="A25" sqref="A25:XFD25"/>
    </sheetView>
  </sheetViews>
  <sheetFormatPr baseColWidth="10" defaultRowHeight="13"/>
  <cols>
    <col min="2" max="2" width="12.5703125" bestFit="1" customWidth="1"/>
    <col min="12" max="12" width="15.5703125" bestFit="1" customWidth="1"/>
    <col min="17" max="17" width="15.5703125" bestFit="1" customWidth="1"/>
  </cols>
  <sheetData>
    <row r="1" spans="1:17">
      <c r="H1" s="102" t="s">
        <v>314</v>
      </c>
      <c r="I1" s="102"/>
      <c r="J1" s="102"/>
      <c r="K1" s="102"/>
      <c r="L1" s="102"/>
      <c r="M1" s="103" t="s">
        <v>315</v>
      </c>
      <c r="N1" s="103"/>
      <c r="O1" s="103"/>
      <c r="P1" s="103"/>
      <c r="Q1" s="103"/>
    </row>
    <row r="2" spans="1:17" ht="15" customHeight="1">
      <c r="A2" s="1" t="s">
        <v>66</v>
      </c>
      <c r="B2" s="1" t="s">
        <v>182</v>
      </c>
      <c r="C2" s="1" t="s">
        <v>277</v>
      </c>
      <c r="D2" s="1" t="s">
        <v>67</v>
      </c>
      <c r="E2" s="1" t="s">
        <v>68</v>
      </c>
      <c r="F2" s="1" t="s">
        <v>69</v>
      </c>
      <c r="G2" s="1" t="s">
        <v>305</v>
      </c>
      <c r="H2" s="12" t="s">
        <v>311</v>
      </c>
      <c r="I2" s="12" t="s">
        <v>312</v>
      </c>
      <c r="J2" s="13" t="s">
        <v>313</v>
      </c>
      <c r="K2" s="13" t="s">
        <v>316</v>
      </c>
      <c r="L2" s="13" t="s">
        <v>105</v>
      </c>
      <c r="M2" s="12" t="s">
        <v>311</v>
      </c>
      <c r="N2" s="12" t="s">
        <v>312</v>
      </c>
      <c r="O2" s="13" t="s">
        <v>313</v>
      </c>
      <c r="P2" s="13" t="s">
        <v>316</v>
      </c>
      <c r="Q2" s="13" t="s">
        <v>105</v>
      </c>
    </row>
    <row r="3" spans="1:17">
      <c r="A3" s="8" t="s">
        <v>111</v>
      </c>
      <c r="B3" s="9">
        <v>38871</v>
      </c>
      <c r="C3" t="s">
        <v>278</v>
      </c>
      <c r="D3" t="s">
        <v>74</v>
      </c>
      <c r="E3">
        <v>1</v>
      </c>
      <c r="F3" t="s">
        <v>75</v>
      </c>
      <c r="G3" t="s">
        <v>176</v>
      </c>
      <c r="H3" s="14">
        <v>2.6832764992590739</v>
      </c>
      <c r="I3" s="14">
        <v>4.093838710253337E-2</v>
      </c>
      <c r="J3" s="14">
        <f>H3-I3</f>
        <v>2.6423381121565406</v>
      </c>
      <c r="K3" s="14">
        <v>4.0179446640316199</v>
      </c>
      <c r="L3" s="14">
        <f>(J3*100)/K3</f>
        <v>65.763427152458817</v>
      </c>
      <c r="M3" s="14">
        <v>1.9155701558622413</v>
      </c>
      <c r="N3" s="14">
        <v>7.6645658888432597E-2</v>
      </c>
      <c r="O3" s="14">
        <f>M3-N3</f>
        <v>1.8389244969738088</v>
      </c>
      <c r="P3" s="14">
        <v>4.1394466403162049</v>
      </c>
      <c r="Q3" s="14">
        <f>(O3*100)/P3</f>
        <v>44.424403954470023</v>
      </c>
    </row>
    <row r="4" spans="1:17">
      <c r="A4" s="8" t="s">
        <v>112</v>
      </c>
      <c r="B4" s="9">
        <v>38871</v>
      </c>
      <c r="C4" t="s">
        <v>278</v>
      </c>
      <c r="D4" t="s">
        <v>76</v>
      </c>
      <c r="E4">
        <v>2</v>
      </c>
      <c r="F4" t="s">
        <v>258</v>
      </c>
      <c r="G4" t="s">
        <v>177</v>
      </c>
      <c r="H4" s="14">
        <v>2.1387406045241111</v>
      </c>
      <c r="I4" s="14">
        <v>4.093838710253337E-2</v>
      </c>
      <c r="J4" s="14">
        <f t="shared" ref="J4:J67" si="0">H4-I4</f>
        <v>2.0978022174215778</v>
      </c>
      <c r="K4" s="14">
        <v>1.661095890410959</v>
      </c>
      <c r="L4" s="14">
        <f t="shared" ref="L4:L37" si="1">(J4*100)/K4</f>
        <v>126.29025389392642</v>
      </c>
      <c r="M4" s="14">
        <v>1.2371319919301564</v>
      </c>
      <c r="N4" s="14">
        <v>7.6645658888432597E-2</v>
      </c>
      <c r="O4" s="14">
        <f t="shared" ref="O4:O67" si="2">M4-N4</f>
        <v>1.1604863330417239</v>
      </c>
      <c r="P4" s="14">
        <v>1.7631963470319634</v>
      </c>
      <c r="Q4" s="14">
        <f t="shared" ref="Q4:Q67" si="3">(O4*100)/P4</f>
        <v>65.817192452513993</v>
      </c>
    </row>
    <row r="5" spans="1:17">
      <c r="A5" s="8" t="s">
        <v>326</v>
      </c>
      <c r="B5" s="9">
        <v>38871</v>
      </c>
      <c r="C5" t="s">
        <v>278</v>
      </c>
      <c r="D5" t="s">
        <v>259</v>
      </c>
      <c r="E5">
        <v>3</v>
      </c>
      <c r="F5" t="s">
        <v>260</v>
      </c>
      <c r="G5" t="s">
        <v>178</v>
      </c>
      <c r="H5" s="14">
        <v>2.7457642248843976</v>
      </c>
      <c r="I5" s="14">
        <v>4.093838710253337E-2</v>
      </c>
      <c r="J5" s="14">
        <f t="shared" si="0"/>
        <v>2.7048258377818644</v>
      </c>
      <c r="K5" s="14">
        <v>1.8222388059701491</v>
      </c>
      <c r="L5" s="14">
        <f t="shared" si="1"/>
        <v>148.43421339289452</v>
      </c>
      <c r="M5" s="14">
        <v>2.1565942404170606</v>
      </c>
      <c r="N5" s="14">
        <v>7.6645658888432597E-2</v>
      </c>
      <c r="O5" s="14">
        <f t="shared" si="2"/>
        <v>2.0799485815286278</v>
      </c>
      <c r="P5" s="14">
        <v>2.3243283582089553</v>
      </c>
      <c r="Q5" s="14">
        <f t="shared" si="3"/>
        <v>89.486004599253874</v>
      </c>
    </row>
    <row r="6" spans="1:17">
      <c r="A6" s="8" t="s">
        <v>136</v>
      </c>
      <c r="B6" s="9">
        <v>38871</v>
      </c>
      <c r="C6" t="s">
        <v>278</v>
      </c>
      <c r="D6" t="s">
        <v>259</v>
      </c>
      <c r="E6">
        <v>4</v>
      </c>
      <c r="F6" t="s">
        <v>260</v>
      </c>
      <c r="G6" t="s">
        <v>172</v>
      </c>
      <c r="H6" s="14">
        <v>1.8084483405045437</v>
      </c>
      <c r="I6" s="14">
        <v>4.093838710253337E-2</v>
      </c>
      <c r="J6" s="14">
        <f t="shared" si="0"/>
        <v>1.7675099534020104</v>
      </c>
      <c r="K6" s="14">
        <v>1.0439716312056735</v>
      </c>
      <c r="L6" s="14">
        <f t="shared" si="1"/>
        <v>169.30632026473069</v>
      </c>
      <c r="M6" s="14">
        <v>1.7727410687186445</v>
      </c>
      <c r="N6" s="14">
        <v>7.6645658888432597E-2</v>
      </c>
      <c r="O6" s="14">
        <f t="shared" si="2"/>
        <v>1.6960954098302119</v>
      </c>
      <c r="P6" s="14">
        <v>1.7792907801418436</v>
      </c>
      <c r="Q6" s="14">
        <f t="shared" si="3"/>
        <v>95.324239790361901</v>
      </c>
    </row>
    <row r="7" spans="1:17">
      <c r="A7" s="8" t="s">
        <v>137</v>
      </c>
      <c r="B7" s="9">
        <v>38871</v>
      </c>
      <c r="C7" t="s">
        <v>278</v>
      </c>
      <c r="D7" t="s">
        <v>259</v>
      </c>
      <c r="E7">
        <v>1</v>
      </c>
      <c r="F7" t="s">
        <v>261</v>
      </c>
      <c r="G7" t="s">
        <v>176</v>
      </c>
      <c r="H7" s="14">
        <v>1.5674242559497238</v>
      </c>
      <c r="I7" s="14">
        <v>4.093838710253337E-2</v>
      </c>
      <c r="J7" s="14">
        <f t="shared" si="0"/>
        <v>1.5264858688471905</v>
      </c>
      <c r="K7" s="14">
        <v>4.1364438839848674</v>
      </c>
      <c r="L7" s="14">
        <f t="shared" si="1"/>
        <v>36.903338028041645</v>
      </c>
      <c r="M7" s="14">
        <v>0.91576654585706374</v>
      </c>
      <c r="N7" s="14">
        <v>7.6645658888432597E-2</v>
      </c>
      <c r="O7" s="14">
        <f t="shared" si="2"/>
        <v>0.83912088696863119</v>
      </c>
      <c r="P7" s="14">
        <v>4.1031525851197976</v>
      </c>
      <c r="Q7" s="14">
        <f t="shared" si="3"/>
        <v>20.450638126686478</v>
      </c>
    </row>
    <row r="8" spans="1:17">
      <c r="A8" s="8" t="s">
        <v>138</v>
      </c>
      <c r="B8" s="9">
        <v>38871</v>
      </c>
      <c r="C8" t="s">
        <v>278</v>
      </c>
      <c r="D8" t="s">
        <v>259</v>
      </c>
      <c r="E8">
        <v>2</v>
      </c>
      <c r="F8" t="s">
        <v>261</v>
      </c>
      <c r="G8" t="s">
        <v>177</v>
      </c>
      <c r="H8" s="14">
        <v>0.66581564335576937</v>
      </c>
      <c r="I8" s="14">
        <v>4.093838710253337E-2</v>
      </c>
      <c r="J8" s="14">
        <f t="shared" si="0"/>
        <v>0.62487725625323598</v>
      </c>
      <c r="K8" s="14">
        <v>4.9510659898477156</v>
      </c>
      <c r="L8" s="14">
        <f t="shared" si="1"/>
        <v>12.621064989530788</v>
      </c>
      <c r="M8" s="14">
        <v>0.47835246647979845</v>
      </c>
      <c r="N8" s="14">
        <v>7.6645658888432597E-2</v>
      </c>
      <c r="O8" s="14">
        <f t="shared" si="2"/>
        <v>0.40170680759136584</v>
      </c>
      <c r="P8" s="14">
        <v>4.921827411167512</v>
      </c>
      <c r="Q8" s="14">
        <f t="shared" si="3"/>
        <v>8.1617410370770518</v>
      </c>
    </row>
    <row r="9" spans="1:17">
      <c r="A9" s="8" t="s">
        <v>139</v>
      </c>
      <c r="B9" s="9">
        <v>38871</v>
      </c>
      <c r="C9" t="s">
        <v>278</v>
      </c>
      <c r="D9" t="s">
        <v>259</v>
      </c>
      <c r="E9">
        <v>3</v>
      </c>
      <c r="F9" t="s">
        <v>261</v>
      </c>
      <c r="G9" t="s">
        <v>178</v>
      </c>
      <c r="H9" s="14">
        <v>0.69259609719519388</v>
      </c>
      <c r="I9" s="14">
        <v>4.093838710253337E-2</v>
      </c>
      <c r="J9" s="14">
        <f t="shared" si="0"/>
        <v>0.65165771009266049</v>
      </c>
      <c r="K9" s="14">
        <v>4.7537911301859799</v>
      </c>
      <c r="L9" s="14">
        <f t="shared" si="1"/>
        <v>13.708168748826919</v>
      </c>
      <c r="M9" s="14">
        <v>0.62118155362339533</v>
      </c>
      <c r="N9" s="14">
        <v>7.6645658888432597E-2</v>
      </c>
      <c r="O9" s="14">
        <f t="shared" si="2"/>
        <v>0.54453589473496278</v>
      </c>
      <c r="P9" s="14">
        <v>4.9091130185979965</v>
      </c>
      <c r="Q9" s="14">
        <f t="shared" si="3"/>
        <v>11.092347898123517</v>
      </c>
    </row>
    <row r="10" spans="1:17">
      <c r="A10" s="8" t="s">
        <v>140</v>
      </c>
      <c r="B10" s="9">
        <v>38871</v>
      </c>
      <c r="C10" t="s">
        <v>278</v>
      </c>
      <c r="D10" t="s">
        <v>259</v>
      </c>
      <c r="E10">
        <v>4</v>
      </c>
      <c r="F10" t="s">
        <v>261</v>
      </c>
      <c r="G10" t="s">
        <v>172</v>
      </c>
      <c r="H10" s="14">
        <v>0.79971791255289149</v>
      </c>
      <c r="I10" s="14">
        <v>4.093838710253337E-2</v>
      </c>
      <c r="J10" s="14">
        <f t="shared" si="0"/>
        <v>0.75877952545035809</v>
      </c>
      <c r="K10" s="14">
        <v>4.5051168511685127</v>
      </c>
      <c r="L10" s="14">
        <f t="shared" si="1"/>
        <v>16.842615863638475</v>
      </c>
      <c r="M10" s="14">
        <v>0.53191337415864726</v>
      </c>
      <c r="N10" s="14">
        <v>7.6645658888432597E-2</v>
      </c>
      <c r="O10" s="14">
        <f t="shared" si="2"/>
        <v>0.45526771527021465</v>
      </c>
      <c r="P10" s="14">
        <v>4.2794095940959425</v>
      </c>
      <c r="Q10" s="14">
        <f t="shared" si="3"/>
        <v>10.638563691083032</v>
      </c>
    </row>
    <row r="11" spans="1:17">
      <c r="A11" s="8" t="s">
        <v>117</v>
      </c>
      <c r="B11" s="9">
        <v>38871</v>
      </c>
      <c r="C11" t="s">
        <v>278</v>
      </c>
      <c r="D11" t="s">
        <v>259</v>
      </c>
      <c r="E11">
        <v>1</v>
      </c>
      <c r="F11" t="s">
        <v>262</v>
      </c>
      <c r="G11" t="s">
        <v>176</v>
      </c>
      <c r="H11" s="14">
        <v>0.23732838192497915</v>
      </c>
      <c r="I11" s="14">
        <v>4.093838710253337E-2</v>
      </c>
      <c r="J11" s="14">
        <f t="shared" si="0"/>
        <v>0.19638999482244579</v>
      </c>
      <c r="K11" s="14">
        <v>7.7082870370370378</v>
      </c>
      <c r="L11" s="14">
        <f t="shared" si="1"/>
        <v>2.5477773969602393</v>
      </c>
      <c r="M11" s="14">
        <v>0.14806020246023105</v>
      </c>
      <c r="N11" s="14">
        <v>7.6645658888432597E-2</v>
      </c>
      <c r="O11" s="14">
        <f t="shared" si="2"/>
        <v>7.1414543571798453E-2</v>
      </c>
      <c r="P11" s="14">
        <v>7.909305555555556</v>
      </c>
      <c r="Q11" s="14">
        <f t="shared" si="3"/>
        <v>0.90291800045120696</v>
      </c>
    </row>
    <row r="12" spans="1:17">
      <c r="A12" s="8" t="s">
        <v>118</v>
      </c>
      <c r="B12" s="9">
        <v>38871</v>
      </c>
      <c r="C12" t="s">
        <v>278</v>
      </c>
      <c r="D12" t="s">
        <v>259</v>
      </c>
      <c r="E12">
        <v>2</v>
      </c>
      <c r="F12" t="s">
        <v>262</v>
      </c>
      <c r="G12" t="s">
        <v>177</v>
      </c>
      <c r="H12" s="14">
        <v>0.16591383835318069</v>
      </c>
      <c r="I12" s="14">
        <v>4.093838710253337E-2</v>
      </c>
      <c r="J12" s="14">
        <f t="shared" si="0"/>
        <v>0.12497545125064732</v>
      </c>
      <c r="K12" s="14">
        <v>7.6655365686944625</v>
      </c>
      <c r="L12" s="14">
        <f t="shared" si="1"/>
        <v>1.6303549025000896</v>
      </c>
      <c r="M12" s="14">
        <v>0.13913338451375626</v>
      </c>
      <c r="N12" s="14">
        <v>7.6645658888432597E-2</v>
      </c>
      <c r="O12" s="14">
        <f t="shared" si="2"/>
        <v>6.2487725625323662E-2</v>
      </c>
      <c r="P12" s="14">
        <v>7.6884415584415589</v>
      </c>
      <c r="Q12" s="14">
        <f t="shared" si="3"/>
        <v>0.81274891862467213</v>
      </c>
    </row>
    <row r="13" spans="1:17">
      <c r="A13" s="8" t="s">
        <v>119</v>
      </c>
      <c r="B13" s="9">
        <v>38871</v>
      </c>
      <c r="C13" t="s">
        <v>278</v>
      </c>
      <c r="D13" t="s">
        <v>263</v>
      </c>
      <c r="E13">
        <v>3</v>
      </c>
      <c r="F13" t="s">
        <v>262</v>
      </c>
      <c r="G13" t="s">
        <v>178</v>
      </c>
      <c r="H13" s="14">
        <v>0.19269429219260509</v>
      </c>
      <c r="I13" s="14">
        <v>4.093838710253337E-2</v>
      </c>
      <c r="J13" s="14">
        <f t="shared" si="0"/>
        <v>0.15175590509007172</v>
      </c>
      <c r="K13" s="14">
        <v>8.2930468749999982</v>
      </c>
      <c r="L13" s="14">
        <f t="shared" si="1"/>
        <v>1.8299173678560903</v>
      </c>
      <c r="M13" s="14">
        <v>0.25518201781792849</v>
      </c>
      <c r="N13" s="14">
        <v>7.6645658888432597E-2</v>
      </c>
      <c r="O13" s="14">
        <f t="shared" si="2"/>
        <v>0.17853635892949588</v>
      </c>
      <c r="P13" s="14">
        <v>7.6854687499999992</v>
      </c>
      <c r="Q13" s="14">
        <f t="shared" si="3"/>
        <v>2.3230379920482518</v>
      </c>
    </row>
    <row r="14" spans="1:17">
      <c r="A14" s="8" t="s">
        <v>120</v>
      </c>
      <c r="B14" s="9">
        <v>38871</v>
      </c>
      <c r="C14" t="s">
        <v>278</v>
      </c>
      <c r="D14" t="s">
        <v>263</v>
      </c>
      <c r="E14">
        <v>4</v>
      </c>
      <c r="F14" t="s">
        <v>262</v>
      </c>
      <c r="G14" t="s">
        <v>172</v>
      </c>
      <c r="H14" s="14">
        <v>0.20162111013907991</v>
      </c>
      <c r="I14" s="14">
        <v>4.093838710253337E-2</v>
      </c>
      <c r="J14" s="14">
        <f t="shared" si="0"/>
        <v>0.16068272303654654</v>
      </c>
      <c r="K14" s="14">
        <v>7.7914567360350473</v>
      </c>
      <c r="L14" s="14">
        <f t="shared" si="1"/>
        <v>2.0622937209340848</v>
      </c>
      <c r="M14" s="14">
        <v>0.1837674742461303</v>
      </c>
      <c r="N14" s="14">
        <v>7.6645658888432597E-2</v>
      </c>
      <c r="O14" s="14">
        <f t="shared" si="2"/>
        <v>0.1071218153576977</v>
      </c>
      <c r="P14" s="14">
        <v>8.3839320920043789</v>
      </c>
      <c r="Q14" s="14">
        <f t="shared" si="3"/>
        <v>1.2777037574034986</v>
      </c>
    </row>
    <row r="15" spans="1:17">
      <c r="A15" s="8" t="s">
        <v>121</v>
      </c>
      <c r="B15" s="9">
        <v>38874</v>
      </c>
      <c r="C15" t="s">
        <v>278</v>
      </c>
      <c r="D15" t="s">
        <v>332</v>
      </c>
      <c r="E15">
        <v>1</v>
      </c>
      <c r="F15" t="s">
        <v>260</v>
      </c>
      <c r="G15" t="s">
        <v>178</v>
      </c>
      <c r="H15" s="14">
        <v>0.70152291514166865</v>
      </c>
      <c r="I15" s="14">
        <v>4.093838710253337E-2</v>
      </c>
      <c r="J15" s="14">
        <f t="shared" si="0"/>
        <v>0.66058452803913525</v>
      </c>
      <c r="K15" s="14">
        <v>2.4856940509915013</v>
      </c>
      <c r="L15" s="14">
        <f t="shared" si="1"/>
        <v>26.575455968752038</v>
      </c>
      <c r="M15" s="14">
        <v>1.0943029047865598</v>
      </c>
      <c r="N15" s="14">
        <v>7.6645658888432597E-2</v>
      </c>
      <c r="O15" s="14">
        <f t="shared" si="2"/>
        <v>1.0176572458981272</v>
      </c>
      <c r="P15" s="14">
        <v>2.3553824362606233</v>
      </c>
      <c r="Q15" s="14">
        <f t="shared" si="3"/>
        <v>43.205605604911767</v>
      </c>
    </row>
    <row r="16" spans="1:17">
      <c r="A16" s="8" t="s">
        <v>122</v>
      </c>
      <c r="B16" s="9">
        <v>38874</v>
      </c>
      <c r="C16" t="s">
        <v>278</v>
      </c>
      <c r="D16" t="s">
        <v>333</v>
      </c>
      <c r="E16">
        <v>2</v>
      </c>
      <c r="F16" t="s">
        <v>334</v>
      </c>
      <c r="G16" t="s">
        <v>172</v>
      </c>
      <c r="H16" s="14">
        <v>1.2728392637160557</v>
      </c>
      <c r="I16" s="14">
        <v>4.093838710253337E-2</v>
      </c>
      <c r="J16" s="14">
        <f t="shared" si="0"/>
        <v>1.2319008766135224</v>
      </c>
      <c r="K16" s="14">
        <v>1.7308870967741934</v>
      </c>
      <c r="L16" s="14">
        <f t="shared" si="1"/>
        <v>71.171648278468425</v>
      </c>
      <c r="M16" s="14">
        <v>0.70152291514166865</v>
      </c>
      <c r="N16" s="14">
        <v>7.6645658888432597E-2</v>
      </c>
      <c r="O16" s="14">
        <f t="shared" si="2"/>
        <v>0.62487725625323609</v>
      </c>
      <c r="P16" s="14">
        <v>1.7547379032258064</v>
      </c>
      <c r="Q16" s="14">
        <f t="shared" si="3"/>
        <v>35.610859895628785</v>
      </c>
    </row>
    <row r="17" spans="1:17">
      <c r="A17" s="8" t="s">
        <v>123</v>
      </c>
      <c r="B17" s="9">
        <v>38874</v>
      </c>
      <c r="C17" t="s">
        <v>278</v>
      </c>
      <c r="D17" t="s">
        <v>335</v>
      </c>
      <c r="E17">
        <v>3</v>
      </c>
      <c r="F17" t="s">
        <v>336</v>
      </c>
      <c r="G17" t="s">
        <v>176</v>
      </c>
      <c r="H17" s="14">
        <v>1.0407419971077108</v>
      </c>
      <c r="I17" s="14">
        <v>4.093838710253337E-2</v>
      </c>
      <c r="J17" s="14">
        <f t="shared" si="0"/>
        <v>0.99980361000517737</v>
      </c>
      <c r="K17" s="14">
        <v>4.0253542510121463</v>
      </c>
      <c r="L17" s="14">
        <f t="shared" si="1"/>
        <v>24.837655213917728</v>
      </c>
      <c r="M17" s="14">
        <v>1.7013265251468459</v>
      </c>
      <c r="N17" s="14">
        <v>7.6645658888432597E-2</v>
      </c>
      <c r="O17" s="14">
        <f t="shared" si="2"/>
        <v>1.6246808662584133</v>
      </c>
      <c r="P17" s="14">
        <v>3.6084008097165996</v>
      </c>
      <c r="Q17" s="14">
        <f t="shared" si="3"/>
        <v>45.024955705683212</v>
      </c>
    </row>
    <row r="18" spans="1:17">
      <c r="A18" s="8" t="s">
        <v>124</v>
      </c>
      <c r="B18" s="9">
        <v>38874</v>
      </c>
      <c r="C18" t="s">
        <v>278</v>
      </c>
      <c r="D18" t="s">
        <v>337</v>
      </c>
      <c r="E18">
        <v>4</v>
      </c>
      <c r="F18" t="s">
        <v>338</v>
      </c>
      <c r="G18" t="s">
        <v>177</v>
      </c>
      <c r="H18" s="14">
        <v>1.4603024405920266</v>
      </c>
      <c r="I18" s="14">
        <v>4.093838710253337E-2</v>
      </c>
      <c r="J18" s="14">
        <f t="shared" si="0"/>
        <v>1.4193640534894933</v>
      </c>
      <c r="K18" s="14">
        <v>2.1639169139465873</v>
      </c>
      <c r="L18" s="14">
        <f t="shared" si="1"/>
        <v>65.59235450962089</v>
      </c>
      <c r="M18" s="14">
        <v>0.96932745353591243</v>
      </c>
      <c r="N18" s="14">
        <v>7.6645658888432597E-2</v>
      </c>
      <c r="O18" s="14">
        <f t="shared" si="2"/>
        <v>0.89268179464747988</v>
      </c>
      <c r="P18" s="14">
        <v>2.1464094955489612</v>
      </c>
      <c r="Q18" s="14">
        <f t="shared" si="3"/>
        <v>41.58953808668133</v>
      </c>
    </row>
    <row r="19" spans="1:17">
      <c r="A19" s="8" t="s">
        <v>125</v>
      </c>
      <c r="B19" s="9">
        <v>38874</v>
      </c>
      <c r="C19" t="s">
        <v>278</v>
      </c>
      <c r="D19" t="s">
        <v>337</v>
      </c>
      <c r="E19">
        <v>1</v>
      </c>
      <c r="F19" t="s">
        <v>339</v>
      </c>
      <c r="G19" t="s">
        <v>178</v>
      </c>
      <c r="H19" s="14">
        <v>0.35337701522915138</v>
      </c>
      <c r="I19" s="14">
        <v>4.093838710253337E-2</v>
      </c>
      <c r="J19" s="14">
        <f t="shared" si="0"/>
        <v>0.31243862812661799</v>
      </c>
      <c r="K19" s="14">
        <v>4.6879429735234224</v>
      </c>
      <c r="L19" s="14">
        <f t="shared" si="1"/>
        <v>6.6647275764916456</v>
      </c>
      <c r="M19" s="14">
        <v>0.79971791255289149</v>
      </c>
      <c r="N19" s="14">
        <v>7.6645658888432597E-2</v>
      </c>
      <c r="O19" s="14">
        <f t="shared" si="2"/>
        <v>0.72307225366445893</v>
      </c>
      <c r="P19" s="14">
        <v>4.7480448065173118</v>
      </c>
      <c r="Q19" s="14">
        <f t="shared" si="3"/>
        <v>15.22884225254041</v>
      </c>
    </row>
    <row r="20" spans="1:17">
      <c r="A20" s="8" t="s">
        <v>126</v>
      </c>
      <c r="B20" s="9">
        <v>38874</v>
      </c>
      <c r="C20" t="s">
        <v>278</v>
      </c>
      <c r="D20" t="s">
        <v>337</v>
      </c>
      <c r="E20">
        <v>2</v>
      </c>
      <c r="F20" t="s">
        <v>339</v>
      </c>
      <c r="G20" t="s">
        <v>172</v>
      </c>
      <c r="H20" s="14">
        <v>0.26410883576440358</v>
      </c>
      <c r="I20" s="14">
        <v>4.093838710253337E-2</v>
      </c>
      <c r="J20" s="14">
        <f t="shared" si="0"/>
        <v>0.22317044866187022</v>
      </c>
      <c r="K20" s="14">
        <v>5.15075075075075</v>
      </c>
      <c r="L20" s="14">
        <f t="shared" si="1"/>
        <v>4.3327751518425135</v>
      </c>
      <c r="M20" s="14">
        <v>0.34445019728267656</v>
      </c>
      <c r="N20" s="14">
        <v>7.6645658888432597E-2</v>
      </c>
      <c r="O20" s="14">
        <f t="shared" si="2"/>
        <v>0.26780453839424395</v>
      </c>
      <c r="P20" s="14">
        <v>5.1302502502502492</v>
      </c>
      <c r="Q20" s="14">
        <f t="shared" si="3"/>
        <v>5.2201067263956702</v>
      </c>
    </row>
    <row r="21" spans="1:17">
      <c r="A21" s="8" t="s">
        <v>127</v>
      </c>
      <c r="B21" s="9">
        <v>38874</v>
      </c>
      <c r="C21" t="s">
        <v>278</v>
      </c>
      <c r="D21" t="s">
        <v>337</v>
      </c>
      <c r="E21">
        <v>3</v>
      </c>
      <c r="F21" t="s">
        <v>339</v>
      </c>
      <c r="G21" t="s">
        <v>176</v>
      </c>
      <c r="H21" s="14">
        <v>0.44264519469389946</v>
      </c>
      <c r="I21" s="14">
        <v>4.093838710253337E-2</v>
      </c>
      <c r="J21" s="14">
        <f t="shared" si="0"/>
        <v>0.40170680759136607</v>
      </c>
      <c r="K21" s="14">
        <v>5.4213861386138618</v>
      </c>
      <c r="L21" s="14">
        <f t="shared" si="1"/>
        <v>7.409669728747164</v>
      </c>
      <c r="M21" s="14">
        <v>0.37123065112210102</v>
      </c>
      <c r="N21" s="14">
        <v>7.6645658888432597E-2</v>
      </c>
      <c r="O21" s="14">
        <f t="shared" si="2"/>
        <v>0.29458499223366841</v>
      </c>
      <c r="P21" s="14">
        <v>5.4</v>
      </c>
      <c r="Q21" s="14">
        <f t="shared" si="3"/>
        <v>5.4552776339568219</v>
      </c>
    </row>
    <row r="22" spans="1:17">
      <c r="A22" s="8" t="s">
        <v>128</v>
      </c>
      <c r="B22" s="9">
        <v>38874</v>
      </c>
      <c r="C22" t="s">
        <v>278</v>
      </c>
      <c r="D22" t="s">
        <v>332</v>
      </c>
      <c r="E22">
        <v>4</v>
      </c>
      <c r="F22" t="s">
        <v>261</v>
      </c>
      <c r="G22" t="s">
        <v>177</v>
      </c>
      <c r="H22" s="14">
        <v>0.43371837674742464</v>
      </c>
      <c r="I22" s="14">
        <v>4.093838710253337E-2</v>
      </c>
      <c r="J22" s="14">
        <f t="shared" si="0"/>
        <v>0.39277998964489125</v>
      </c>
      <c r="K22" s="14">
        <v>5.2727272727272725</v>
      </c>
      <c r="L22" s="14">
        <f t="shared" si="1"/>
        <v>7.4492756656789716</v>
      </c>
      <c r="M22" s="14">
        <v>0.25518201781792876</v>
      </c>
      <c r="N22" s="14">
        <v>7.6645658888432597E-2</v>
      </c>
      <c r="O22" s="14">
        <f t="shared" si="2"/>
        <v>0.17853635892949615</v>
      </c>
      <c r="P22" s="14">
        <v>5.2832727272727267</v>
      </c>
      <c r="Q22" s="14">
        <f t="shared" si="3"/>
        <v>3.3792758418068312</v>
      </c>
    </row>
    <row r="23" spans="1:17">
      <c r="A23" s="8" t="s">
        <v>129</v>
      </c>
      <c r="B23" s="9">
        <v>38874</v>
      </c>
      <c r="C23" t="s">
        <v>278</v>
      </c>
      <c r="D23" t="s">
        <v>332</v>
      </c>
      <c r="E23">
        <v>1</v>
      </c>
      <c r="F23" t="s">
        <v>262</v>
      </c>
      <c r="G23" t="s">
        <v>178</v>
      </c>
      <c r="H23" s="14">
        <v>0.19269429219260509</v>
      </c>
      <c r="I23" s="14">
        <v>4.093838710253337E-2</v>
      </c>
      <c r="J23" s="14">
        <f t="shared" si="0"/>
        <v>0.15175590509007172</v>
      </c>
      <c r="K23" s="14">
        <v>7.3875024295432468</v>
      </c>
      <c r="L23" s="14">
        <f t="shared" si="1"/>
        <v>2.0542247740344157</v>
      </c>
      <c r="M23" s="14">
        <v>0.16591383835318069</v>
      </c>
      <c r="N23" s="14">
        <v>7.6645658888432597E-2</v>
      </c>
      <c r="O23" s="14">
        <f t="shared" si="2"/>
        <v>8.926817946474809E-2</v>
      </c>
      <c r="P23" s="14">
        <v>7.2787560738581156</v>
      </c>
      <c r="Q23" s="14">
        <f t="shared" si="3"/>
        <v>1.2264208136519041</v>
      </c>
    </row>
    <row r="24" spans="1:17">
      <c r="A24" s="8" t="s">
        <v>130</v>
      </c>
      <c r="B24" s="9">
        <v>38874</v>
      </c>
      <c r="C24" t="s">
        <v>278</v>
      </c>
      <c r="D24" t="s">
        <v>332</v>
      </c>
      <c r="E24">
        <v>2</v>
      </c>
      <c r="F24" t="s">
        <v>262</v>
      </c>
      <c r="G24" t="s">
        <v>172</v>
      </c>
      <c r="H24" s="14">
        <v>0.19269429219260509</v>
      </c>
      <c r="I24" s="14">
        <v>4.093838710253337E-2</v>
      </c>
      <c r="J24" s="14">
        <f t="shared" si="0"/>
        <v>0.15175590509007172</v>
      </c>
      <c r="K24" s="14">
        <v>7.909960629921259</v>
      </c>
      <c r="L24" s="14">
        <f t="shared" si="1"/>
        <v>1.9185418510936685</v>
      </c>
      <c r="M24" s="14">
        <v>0.13913338451375626</v>
      </c>
      <c r="N24" s="14">
        <v>7.6645658888432597E-2</v>
      </c>
      <c r="O24" s="14">
        <f t="shared" si="2"/>
        <v>6.2487725625323662E-2</v>
      </c>
      <c r="P24" s="14">
        <v>7.6972047244094481</v>
      </c>
      <c r="Q24" s="14">
        <f t="shared" si="3"/>
        <v>0.81182361470992193</v>
      </c>
    </row>
    <row r="25" spans="1:17">
      <c r="A25" s="8" t="s">
        <v>131</v>
      </c>
      <c r="B25" s="9">
        <v>38874</v>
      </c>
      <c r="C25" t="s">
        <v>278</v>
      </c>
      <c r="D25" t="s">
        <v>340</v>
      </c>
      <c r="E25">
        <v>3</v>
      </c>
      <c r="F25" t="s">
        <v>341</v>
      </c>
      <c r="G25" t="s">
        <v>176</v>
      </c>
      <c r="H25" s="14">
        <v>0.17484065629965548</v>
      </c>
      <c r="I25" s="14">
        <v>4.093838710253337E-2</v>
      </c>
      <c r="J25" s="14">
        <f t="shared" si="0"/>
        <v>0.13390226919712211</v>
      </c>
      <c r="K25" s="14">
        <v>7.6300963391136802</v>
      </c>
      <c r="L25" s="14">
        <f t="shared" si="1"/>
        <v>1.75492239214212</v>
      </c>
      <c r="M25" s="14">
        <v>0.210547928085555</v>
      </c>
      <c r="N25" s="14">
        <v>7.6645658888432597E-2</v>
      </c>
      <c r="O25" s="14">
        <f>M25-N25</f>
        <v>0.13390226919712239</v>
      </c>
      <c r="P25" s="14">
        <v>7.6300963391136802</v>
      </c>
      <c r="Q25" s="14">
        <f>(O25*100)/P25</f>
        <v>1.7549223921421235</v>
      </c>
    </row>
    <row r="26" spans="1:17">
      <c r="A26" s="8" t="s">
        <v>132</v>
      </c>
      <c r="B26" s="9">
        <v>38874</v>
      </c>
      <c r="C26" t="s">
        <v>278</v>
      </c>
      <c r="D26" t="s">
        <v>333</v>
      </c>
      <c r="E26">
        <v>4</v>
      </c>
      <c r="F26" t="s">
        <v>341</v>
      </c>
      <c r="G26" t="s">
        <v>177</v>
      </c>
      <c r="H26" s="14">
        <v>0.16591383835318069</v>
      </c>
      <c r="I26" s="14">
        <v>4.093838710253337E-2</v>
      </c>
      <c r="J26" s="14">
        <f t="shared" si="0"/>
        <v>0.12497545125064732</v>
      </c>
      <c r="K26" s="14">
        <v>7.5308562992125978</v>
      </c>
      <c r="L26" s="14">
        <f t="shared" si="1"/>
        <v>1.6595118308619745</v>
      </c>
      <c r="M26" s="14">
        <v>0.21947474603202952</v>
      </c>
      <c r="N26" s="14">
        <v>7.6645658888432597E-2</v>
      </c>
      <c r="O26" s="14">
        <f t="shared" si="2"/>
        <v>0.14282908714359693</v>
      </c>
      <c r="P26" s="14">
        <v>7.5163877952755902</v>
      </c>
      <c r="Q26" s="14">
        <f t="shared" si="3"/>
        <v>1.9002357386798465</v>
      </c>
    </row>
    <row r="27" spans="1:17">
      <c r="A27" s="8" t="s">
        <v>133</v>
      </c>
      <c r="B27" s="9">
        <v>38874</v>
      </c>
      <c r="C27" t="s">
        <v>278</v>
      </c>
      <c r="D27" t="s">
        <v>342</v>
      </c>
      <c r="E27">
        <v>1</v>
      </c>
      <c r="F27" t="s">
        <v>334</v>
      </c>
      <c r="G27" t="s">
        <v>172</v>
      </c>
      <c r="H27" s="14">
        <v>1.2371319919301564</v>
      </c>
      <c r="I27" s="14">
        <v>4.093838710253337E-2</v>
      </c>
      <c r="J27" s="14">
        <f t="shared" si="0"/>
        <v>1.1961936048276232</v>
      </c>
      <c r="K27" s="14">
        <v>1.3742414860681116</v>
      </c>
      <c r="L27" s="14">
        <f t="shared" si="1"/>
        <v>87.0439160041728</v>
      </c>
      <c r="M27" s="14">
        <v>0.66581564335576937</v>
      </c>
      <c r="N27" s="14">
        <v>7.6645658888432597E-2</v>
      </c>
      <c r="O27" s="14">
        <f t="shared" si="2"/>
        <v>0.58916998446733682</v>
      </c>
      <c r="P27" s="14">
        <v>1.3909597523219817</v>
      </c>
      <c r="Q27" s="14">
        <f t="shared" si="3"/>
        <v>42.357083552116663</v>
      </c>
    </row>
    <row r="28" spans="1:17">
      <c r="A28" s="8" t="s">
        <v>134</v>
      </c>
      <c r="B28" s="9">
        <v>38874</v>
      </c>
      <c r="C28" t="s">
        <v>278</v>
      </c>
      <c r="D28" t="s">
        <v>342</v>
      </c>
      <c r="E28">
        <v>2</v>
      </c>
      <c r="F28" t="s">
        <v>334</v>
      </c>
      <c r="G28" t="s">
        <v>178</v>
      </c>
      <c r="H28" s="14">
        <v>0.54976701005159689</v>
      </c>
      <c r="I28" s="14">
        <v>4.093838710253337E-2</v>
      </c>
      <c r="J28" s="14">
        <f t="shared" si="0"/>
        <v>0.5088286229490635</v>
      </c>
      <c r="K28" s="14">
        <v>1.8546351490236381</v>
      </c>
      <c r="L28" s="14">
        <f t="shared" si="1"/>
        <v>27.435510602553467</v>
      </c>
      <c r="M28" s="14">
        <v>1.558497438003249</v>
      </c>
      <c r="N28" s="14">
        <v>7.6645658888432597E-2</v>
      </c>
      <c r="O28" s="14">
        <f t="shared" si="2"/>
        <v>1.4818517791148165</v>
      </c>
      <c r="P28" s="14">
        <v>1.851634121274409</v>
      </c>
      <c r="Q28" s="14">
        <f t="shared" si="3"/>
        <v>80.029405490481807</v>
      </c>
    </row>
    <row r="29" spans="1:17">
      <c r="A29" s="8" t="s">
        <v>135</v>
      </c>
      <c r="B29" s="9">
        <v>38874</v>
      </c>
      <c r="C29" t="s">
        <v>278</v>
      </c>
      <c r="D29" t="s">
        <v>342</v>
      </c>
      <c r="E29">
        <v>3</v>
      </c>
      <c r="F29" t="s">
        <v>334</v>
      </c>
      <c r="G29" t="s">
        <v>177</v>
      </c>
      <c r="H29" s="14">
        <v>2.0137651532734639</v>
      </c>
      <c r="I29" s="14">
        <v>4.093838710253337E-2</v>
      </c>
      <c r="J29" s="14">
        <f t="shared" si="0"/>
        <v>1.9728267661709307</v>
      </c>
      <c r="K29" s="14">
        <v>1.3266666666666671</v>
      </c>
      <c r="L29" s="14">
        <f t="shared" si="1"/>
        <v>148.70553513851232</v>
      </c>
      <c r="M29" s="14">
        <v>0.80864473049936614</v>
      </c>
      <c r="N29" s="14">
        <v>7.6645658888432597E-2</v>
      </c>
      <c r="O29" s="14">
        <f t="shared" si="2"/>
        <v>0.73199907161093358</v>
      </c>
      <c r="P29" s="14">
        <v>0.80333333333333357</v>
      </c>
      <c r="Q29" s="14">
        <f t="shared" si="3"/>
        <v>91.120216383103752</v>
      </c>
    </row>
    <row r="30" spans="1:17">
      <c r="A30" s="8" t="s">
        <v>0</v>
      </c>
      <c r="B30" s="9">
        <v>38874</v>
      </c>
      <c r="C30" t="s">
        <v>278</v>
      </c>
      <c r="D30" t="s">
        <v>342</v>
      </c>
      <c r="E30">
        <v>4</v>
      </c>
      <c r="F30" t="s">
        <v>334</v>
      </c>
      <c r="G30" t="s">
        <v>176</v>
      </c>
      <c r="H30" s="14">
        <v>0.88898609201763934</v>
      </c>
      <c r="I30" s="14">
        <v>4.093838710253337E-2</v>
      </c>
      <c r="J30" s="14">
        <f t="shared" si="0"/>
        <v>0.84804770491510595</v>
      </c>
      <c r="K30" s="14">
        <v>1.8825685279187814</v>
      </c>
      <c r="L30" s="14">
        <f t="shared" si="1"/>
        <v>45.047375027173132</v>
      </c>
      <c r="M30" s="14">
        <v>1.6299119815750476</v>
      </c>
      <c r="N30" s="14">
        <v>7.6645658888432597E-2</v>
      </c>
      <c r="O30" s="14">
        <f t="shared" si="2"/>
        <v>1.553266322686615</v>
      </c>
      <c r="P30" s="14">
        <v>1.903218274111675</v>
      </c>
      <c r="Q30" s="14">
        <f t="shared" si="3"/>
        <v>81.612621306486801</v>
      </c>
    </row>
    <row r="31" spans="1:17">
      <c r="A31" s="8" t="s">
        <v>1</v>
      </c>
      <c r="B31" s="9">
        <v>38874</v>
      </c>
      <c r="C31" t="s">
        <v>278</v>
      </c>
      <c r="D31" t="s">
        <v>342</v>
      </c>
      <c r="E31">
        <v>1</v>
      </c>
      <c r="F31" t="s">
        <v>343</v>
      </c>
      <c r="G31" t="s">
        <v>172</v>
      </c>
      <c r="H31" s="14">
        <v>0.61225473567692057</v>
      </c>
      <c r="I31" s="14">
        <v>4.093838710253337E-2</v>
      </c>
      <c r="J31" s="14">
        <f t="shared" si="0"/>
        <v>0.57131634857438718</v>
      </c>
      <c r="K31" s="14">
        <v>3.6955025906735748</v>
      </c>
      <c r="L31" s="14">
        <f t="shared" si="1"/>
        <v>15.459773997080436</v>
      </c>
      <c r="M31" s="14">
        <v>0.54084019210512213</v>
      </c>
      <c r="N31" s="14">
        <v>7.6645658888432597E-2</v>
      </c>
      <c r="O31" s="14">
        <f t="shared" si="2"/>
        <v>0.46419453321668952</v>
      </c>
      <c r="P31" s="14">
        <v>3.6955025906735748</v>
      </c>
      <c r="Q31" s="14">
        <f t="shared" si="3"/>
        <v>12.561066372627852</v>
      </c>
    </row>
    <row r="32" spans="1:17">
      <c r="A32" s="8" t="s">
        <v>2</v>
      </c>
      <c r="B32" s="9">
        <v>38874</v>
      </c>
      <c r="C32" t="s">
        <v>278</v>
      </c>
      <c r="D32" t="s">
        <v>342</v>
      </c>
      <c r="E32">
        <v>2</v>
      </c>
      <c r="F32" t="s">
        <v>343</v>
      </c>
      <c r="G32" t="s">
        <v>178</v>
      </c>
      <c r="H32" s="14">
        <v>0.34445019728267656</v>
      </c>
      <c r="I32" s="14">
        <v>4.093838710253337E-2</v>
      </c>
      <c r="J32" s="14">
        <f t="shared" si="0"/>
        <v>0.30351181018014317</v>
      </c>
      <c r="K32" s="14">
        <v>1.4314429868819372</v>
      </c>
      <c r="L32" s="14">
        <f t="shared" si="1"/>
        <v>21.203206342242975</v>
      </c>
      <c r="M32" s="14">
        <v>0.50513292031922286</v>
      </c>
      <c r="N32" s="14">
        <v>7.6645658888432597E-2</v>
      </c>
      <c r="O32" s="14">
        <f t="shared" si="2"/>
        <v>0.42848726143079024</v>
      </c>
      <c r="P32" s="14">
        <v>1.5859737638748734</v>
      </c>
      <c r="Q32" s="14">
        <f t="shared" si="3"/>
        <v>27.017298217084257</v>
      </c>
    </row>
    <row r="33" spans="1:17">
      <c r="A33" s="8" t="s">
        <v>3</v>
      </c>
      <c r="B33" s="9">
        <v>38874</v>
      </c>
      <c r="C33" t="s">
        <v>278</v>
      </c>
      <c r="D33" t="s">
        <v>342</v>
      </c>
      <c r="E33">
        <v>3</v>
      </c>
      <c r="F33" t="s">
        <v>343</v>
      </c>
      <c r="G33" t="s">
        <v>177</v>
      </c>
      <c r="H33" s="14">
        <v>0.3623038331756262</v>
      </c>
      <c r="I33" s="14">
        <v>4.093838710253337E-2</v>
      </c>
      <c r="J33" s="14">
        <f t="shared" si="0"/>
        <v>0.32136544607309281</v>
      </c>
      <c r="K33" s="14">
        <v>2.5522962226640158</v>
      </c>
      <c r="L33" s="14">
        <f t="shared" si="1"/>
        <v>12.591228369944478</v>
      </c>
      <c r="M33" s="14">
        <v>0.65688882540929461</v>
      </c>
      <c r="N33" s="14">
        <v>7.6645658888432597E-2</v>
      </c>
      <c r="O33" s="14">
        <f t="shared" si="2"/>
        <v>0.58024316652086205</v>
      </c>
      <c r="P33" s="14">
        <v>2.6279821073558645</v>
      </c>
      <c r="Q33" s="14">
        <f t="shared" si="3"/>
        <v>22.079418459384861</v>
      </c>
    </row>
    <row r="34" spans="1:17">
      <c r="A34" s="8" t="s">
        <v>4</v>
      </c>
      <c r="B34" s="9">
        <v>38874</v>
      </c>
      <c r="C34" t="s">
        <v>278</v>
      </c>
      <c r="D34" t="s">
        <v>344</v>
      </c>
      <c r="E34">
        <v>4</v>
      </c>
      <c r="F34" t="s">
        <v>345</v>
      </c>
      <c r="G34" t="s">
        <v>176</v>
      </c>
      <c r="H34" s="14">
        <v>0.29088928960382776</v>
      </c>
      <c r="I34" s="14">
        <v>4.093838710253337E-2</v>
      </c>
      <c r="J34" s="14">
        <f t="shared" si="0"/>
        <v>0.2499509025012944</v>
      </c>
      <c r="K34" s="14">
        <v>5.182956777996071</v>
      </c>
      <c r="L34" s="14">
        <f t="shared" si="1"/>
        <v>4.8225542524769995</v>
      </c>
      <c r="M34" s="14">
        <v>0.60332791773044581</v>
      </c>
      <c r="N34" s="14">
        <v>7.6645658888432597E-2</v>
      </c>
      <c r="O34" s="14">
        <f t="shared" si="2"/>
        <v>0.52668225884201325</v>
      </c>
      <c r="P34" s="14">
        <v>5.2861001964636545</v>
      </c>
      <c r="Q34" s="14">
        <f t="shared" si="3"/>
        <v>9.9635315122168553</v>
      </c>
    </row>
    <row r="35" spans="1:17">
      <c r="A35" s="8" t="s">
        <v>5</v>
      </c>
      <c r="B35" s="9">
        <v>38874</v>
      </c>
      <c r="C35" t="s">
        <v>278</v>
      </c>
      <c r="D35" t="s">
        <v>346</v>
      </c>
      <c r="E35">
        <v>1</v>
      </c>
      <c r="F35" t="s">
        <v>347</v>
      </c>
      <c r="G35" t="s">
        <v>172</v>
      </c>
      <c r="H35" s="14">
        <v>8.5572476834907402E-2</v>
      </c>
      <c r="I35" s="14">
        <v>4.093838710253337E-2</v>
      </c>
      <c r="J35" s="14">
        <f t="shared" si="0"/>
        <v>4.4634089732374031E-2</v>
      </c>
      <c r="K35" s="14">
        <v>7.352426693629929</v>
      </c>
      <c r="L35" s="14">
        <f t="shared" si="1"/>
        <v>0.60706609657250399</v>
      </c>
      <c r="M35" s="14">
        <v>0.2641088357644033</v>
      </c>
      <c r="N35" s="14">
        <v>7.6645658888432597E-2</v>
      </c>
      <c r="O35" s="14">
        <f t="shared" si="2"/>
        <v>0.18746317687597069</v>
      </c>
      <c r="P35" s="14">
        <v>7.3162790697674414</v>
      </c>
      <c r="Q35" s="14">
        <f t="shared" si="3"/>
        <v>2.5622748269760778</v>
      </c>
    </row>
    <row r="36" spans="1:17">
      <c r="A36" s="8" t="s">
        <v>6</v>
      </c>
      <c r="B36" s="9">
        <v>38874</v>
      </c>
      <c r="C36" t="s">
        <v>278</v>
      </c>
      <c r="D36" t="s">
        <v>348</v>
      </c>
      <c r="E36">
        <v>2</v>
      </c>
      <c r="F36" t="s">
        <v>349</v>
      </c>
      <c r="G36" t="s">
        <v>178</v>
      </c>
      <c r="H36" s="14">
        <v>8.5572476834907402E-2</v>
      </c>
      <c r="I36" s="14">
        <v>4.093838710253337E-2</v>
      </c>
      <c r="J36" s="14">
        <f t="shared" si="0"/>
        <v>4.4634089732374031E-2</v>
      </c>
      <c r="K36" s="14">
        <v>7.3025048169556852</v>
      </c>
      <c r="L36" s="14">
        <f t="shared" si="1"/>
        <v>0.6112161628259134</v>
      </c>
      <c r="M36" s="14">
        <v>0.29088928960382776</v>
      </c>
      <c r="N36" s="14">
        <v>7.6645658888432597E-2</v>
      </c>
      <c r="O36" s="14">
        <f t="shared" si="2"/>
        <v>0.21424363071539515</v>
      </c>
      <c r="P36" s="14">
        <v>7.2952023121387297</v>
      </c>
      <c r="Q36" s="14">
        <f t="shared" si="3"/>
        <v>2.9367743559203014</v>
      </c>
    </row>
    <row r="37" spans="1:17">
      <c r="A37" s="8" t="s">
        <v>7</v>
      </c>
      <c r="B37" s="9">
        <v>38874</v>
      </c>
      <c r="C37" t="s">
        <v>278</v>
      </c>
      <c r="D37" t="s">
        <v>342</v>
      </c>
      <c r="E37">
        <v>3</v>
      </c>
      <c r="F37" t="s">
        <v>349</v>
      </c>
      <c r="G37" t="s">
        <v>177</v>
      </c>
      <c r="H37" s="14">
        <v>0.16591383835318069</v>
      </c>
      <c r="I37" s="14">
        <v>4.093838710253337E-2</v>
      </c>
      <c r="J37" s="14">
        <f t="shared" si="0"/>
        <v>0.12497545125064732</v>
      </c>
      <c r="K37" s="14">
        <v>7.3905319148936179</v>
      </c>
      <c r="L37" s="14">
        <f t="shared" si="1"/>
        <v>1.6910210616747776</v>
      </c>
      <c r="M37" s="14">
        <v>0.26410883576440358</v>
      </c>
      <c r="N37" s="14">
        <v>7.6645658888432597E-2</v>
      </c>
      <c r="O37" s="14">
        <f t="shared" si="2"/>
        <v>0.18746317687597097</v>
      </c>
      <c r="P37" s="14">
        <v>7.4194294003868473</v>
      </c>
      <c r="Q37" s="14">
        <f t="shared" si="3"/>
        <v>2.5266522094838817</v>
      </c>
    </row>
    <row r="38" spans="1:17">
      <c r="A38" s="8" t="s">
        <v>8</v>
      </c>
      <c r="B38" s="9">
        <v>38874</v>
      </c>
      <c r="C38" t="s">
        <v>278</v>
      </c>
      <c r="D38" t="s">
        <v>342</v>
      </c>
      <c r="E38">
        <v>4</v>
      </c>
      <c r="F38" t="s">
        <v>349</v>
      </c>
      <c r="G38" t="s">
        <v>176</v>
      </c>
      <c r="H38" s="14">
        <v>4.093838710253337E-2</v>
      </c>
      <c r="I38" s="14">
        <v>4.093838710253337E-2</v>
      </c>
      <c r="J38" s="14">
        <f t="shared" si="0"/>
        <v>0</v>
      </c>
      <c r="K38" s="14">
        <v>7.6397733990147803</v>
      </c>
      <c r="L38" s="14">
        <f>(J38*100)/K38</f>
        <v>0</v>
      </c>
      <c r="M38" s="14">
        <v>0.16591383835318069</v>
      </c>
      <c r="N38" s="14">
        <v>7.6645658888432597E-2</v>
      </c>
      <c r="O38" s="14">
        <f t="shared" si="2"/>
        <v>8.926817946474809E-2</v>
      </c>
      <c r="P38" s="14">
        <v>7.7228965517241406</v>
      </c>
      <c r="Q38" s="14">
        <f t="shared" si="3"/>
        <v>1.1558898771577995</v>
      </c>
    </row>
    <row r="39" spans="1:17">
      <c r="A39" s="8" t="s">
        <v>9</v>
      </c>
      <c r="B39" s="10">
        <v>38916</v>
      </c>
      <c r="C39" t="s">
        <v>183</v>
      </c>
      <c r="D39" t="s">
        <v>259</v>
      </c>
      <c r="E39">
        <v>1</v>
      </c>
      <c r="F39" t="s">
        <v>260</v>
      </c>
      <c r="G39" t="s">
        <v>176</v>
      </c>
      <c r="H39" s="14">
        <v>1.5358712657379125</v>
      </c>
      <c r="I39" s="14">
        <v>6.2292984040951523E-2</v>
      </c>
      <c r="J39" s="14">
        <f t="shared" si="0"/>
        <v>1.4735782816969609</v>
      </c>
      <c r="K39" s="14">
        <v>3.0246428571428572</v>
      </c>
      <c r="L39" s="14">
        <f t="shared" ref="L39:L74" si="4">(J39*100)/K39</f>
        <v>48.719083584266038</v>
      </c>
      <c r="M39" s="14">
        <v>1.5309178020661778</v>
      </c>
      <c r="N39" s="14">
        <v>-3.6494984279083764E-2</v>
      </c>
      <c r="O39" s="14">
        <f t="shared" si="2"/>
        <v>1.5674127863452616</v>
      </c>
      <c r="P39" s="14">
        <v>3.0664285714285713</v>
      </c>
      <c r="Q39" s="14">
        <f t="shared" si="3"/>
        <v>51.115255086964048</v>
      </c>
    </row>
    <row r="40" spans="1:17">
      <c r="A40" s="8" t="s">
        <v>10</v>
      </c>
      <c r="B40" s="10">
        <v>38916</v>
      </c>
      <c r="C40" t="s">
        <v>183</v>
      </c>
      <c r="D40" t="s">
        <v>259</v>
      </c>
      <c r="E40">
        <v>2</v>
      </c>
      <c r="F40" t="s">
        <v>260</v>
      </c>
      <c r="G40" t="s">
        <v>177</v>
      </c>
      <c r="H40" s="14">
        <v>2.7045742382477838</v>
      </c>
      <c r="I40" s="14">
        <v>6.2292984040951523E-2</v>
      </c>
      <c r="J40" s="14">
        <f t="shared" si="0"/>
        <v>2.6422812542068321</v>
      </c>
      <c r="K40" s="14">
        <v>3.4218120805369123</v>
      </c>
      <c r="L40" s="14">
        <f t="shared" si="4"/>
        <v>77.218771575329612</v>
      </c>
      <c r="M40" s="14">
        <v>3.1404401856565354</v>
      </c>
      <c r="N40" s="14">
        <v>-3.6494984279083764E-2</v>
      </c>
      <c r="O40" s="14">
        <f t="shared" si="2"/>
        <v>3.1769351699356192</v>
      </c>
      <c r="P40" s="14">
        <v>3.3321140939597305</v>
      </c>
      <c r="Q40" s="14">
        <f t="shared" si="3"/>
        <v>95.342928853924562</v>
      </c>
    </row>
    <row r="41" spans="1:17">
      <c r="A41" s="8" t="s">
        <v>11</v>
      </c>
      <c r="B41" s="10">
        <v>38916</v>
      </c>
      <c r="C41" t="s">
        <v>183</v>
      </c>
      <c r="D41" t="s">
        <v>259</v>
      </c>
      <c r="E41">
        <v>3</v>
      </c>
      <c r="F41" t="s">
        <v>260</v>
      </c>
      <c r="G41" t="s">
        <v>178</v>
      </c>
      <c r="H41" s="14">
        <v>2.0620204127244284</v>
      </c>
      <c r="I41" s="14">
        <v>6.2292984040951523E-2</v>
      </c>
      <c r="J41" s="14">
        <f t="shared" si="0"/>
        <v>1.9997274286834767</v>
      </c>
      <c r="K41" s="14">
        <v>3.2798327759197319</v>
      </c>
      <c r="L41" s="14">
        <f t="shared" si="4"/>
        <v>60.970408106331348</v>
      </c>
      <c r="M41" s="14">
        <v>2.4666866297349901</v>
      </c>
      <c r="N41" s="14">
        <v>-3.6494984279083764E-2</v>
      </c>
      <c r="O41" s="14">
        <f t="shared" si="2"/>
        <v>2.5031816140140739</v>
      </c>
      <c r="P41" s="14">
        <v>3.3382274247491637</v>
      </c>
      <c r="Q41" s="14">
        <f t="shared" si="3"/>
        <v>74.985352868885627</v>
      </c>
    </row>
    <row r="42" spans="1:17">
      <c r="A42" s="8" t="s">
        <v>12</v>
      </c>
      <c r="B42" s="10">
        <v>38916</v>
      </c>
      <c r="C42" t="s">
        <v>183</v>
      </c>
      <c r="D42" t="s">
        <v>259</v>
      </c>
      <c r="E42">
        <v>4</v>
      </c>
      <c r="F42" t="s">
        <v>260</v>
      </c>
      <c r="G42" t="s">
        <v>172</v>
      </c>
      <c r="H42" s="14">
        <v>1.8850853013484317</v>
      </c>
      <c r="I42" s="14">
        <v>6.2292984040951523E-2</v>
      </c>
      <c r="J42" s="14">
        <f t="shared" si="0"/>
        <v>1.82279231730748</v>
      </c>
      <c r="K42" s="14">
        <v>3.0285138539042826</v>
      </c>
      <c r="L42" s="14">
        <f t="shared" si="4"/>
        <v>60.187682977166595</v>
      </c>
      <c r="M42" s="14">
        <v>2.2514597993711631</v>
      </c>
      <c r="N42" s="14">
        <v>-3.6494984279083764E-2</v>
      </c>
      <c r="O42" s="14">
        <f t="shared" si="2"/>
        <v>2.287954783650247</v>
      </c>
      <c r="P42" s="14">
        <v>2.9260453400503783</v>
      </c>
      <c r="Q42" s="14">
        <f t="shared" si="3"/>
        <v>78.192731750727248</v>
      </c>
    </row>
    <row r="43" spans="1:17">
      <c r="A43" s="8" t="s">
        <v>13</v>
      </c>
      <c r="B43" s="10">
        <v>38916</v>
      </c>
      <c r="C43" t="s">
        <v>183</v>
      </c>
      <c r="D43" t="s">
        <v>259</v>
      </c>
      <c r="E43">
        <v>1</v>
      </c>
      <c r="F43" t="s">
        <v>261</v>
      </c>
      <c r="G43" t="s">
        <v>176</v>
      </c>
      <c r="H43" s="14">
        <v>1.3915294643522313</v>
      </c>
      <c r="I43" s="14">
        <v>6.2292984040951523E-2</v>
      </c>
      <c r="J43" s="14">
        <f t="shared" si="0"/>
        <v>1.3292364803112797</v>
      </c>
      <c r="K43" s="14">
        <v>3.7634270650263622</v>
      </c>
      <c r="L43" s="14">
        <f t="shared" si="4"/>
        <v>35.319841658787901</v>
      </c>
      <c r="M43" s="14">
        <v>1.3811947896391676</v>
      </c>
      <c r="N43" s="14">
        <v>-3.6494984279083764E-2</v>
      </c>
      <c r="O43" s="14">
        <f t="shared" si="2"/>
        <v>1.4176897739182515</v>
      </c>
      <c r="P43" s="14">
        <v>3.4656766256590519</v>
      </c>
      <c r="Q43" s="14">
        <f t="shared" si="3"/>
        <v>40.906579783641988</v>
      </c>
    </row>
    <row r="44" spans="1:17">
      <c r="A44" s="8" t="s">
        <v>14</v>
      </c>
      <c r="B44" s="10">
        <v>38916</v>
      </c>
      <c r="C44" t="s">
        <v>183</v>
      </c>
      <c r="D44" t="s">
        <v>259</v>
      </c>
      <c r="E44">
        <v>2</v>
      </c>
      <c r="F44" t="s">
        <v>261</v>
      </c>
      <c r="G44" t="s">
        <v>177</v>
      </c>
      <c r="H44" s="14">
        <v>0.39044922893540934</v>
      </c>
      <c r="I44" s="14">
        <v>6.2292984040951523E-2</v>
      </c>
      <c r="J44" s="14">
        <f t="shared" si="0"/>
        <v>0.32815624489445783</v>
      </c>
      <c r="K44" s="14">
        <v>3.540590809628009</v>
      </c>
      <c r="L44" s="14">
        <f t="shared" si="4"/>
        <v>9.2684035670570886</v>
      </c>
      <c r="M44" s="14">
        <v>0.55771822129061221</v>
      </c>
      <c r="N44" s="14">
        <v>-3.6494984279083764E-2</v>
      </c>
      <c r="O44" s="14">
        <f t="shared" si="2"/>
        <v>0.59421320556969603</v>
      </c>
      <c r="P44" s="14">
        <v>3.6216192560175058</v>
      </c>
      <c r="Q44" s="14">
        <f t="shared" si="3"/>
        <v>16.407390273905254</v>
      </c>
    </row>
    <row r="45" spans="1:17">
      <c r="A45" s="8" t="s">
        <v>15</v>
      </c>
      <c r="B45" s="10">
        <v>38916</v>
      </c>
      <c r="C45" t="s">
        <v>183</v>
      </c>
      <c r="D45" t="s">
        <v>259</v>
      </c>
      <c r="E45">
        <v>3</v>
      </c>
      <c r="F45" t="s">
        <v>261</v>
      </c>
      <c r="G45" t="s">
        <v>178</v>
      </c>
      <c r="H45" s="14">
        <v>0.24145124040825455</v>
      </c>
      <c r="I45" s="14">
        <v>6.2292984040951523E-2</v>
      </c>
      <c r="J45" s="14">
        <f t="shared" si="0"/>
        <v>0.17915825636730304</v>
      </c>
      <c r="K45" s="14">
        <v>3.2542148760330569</v>
      </c>
      <c r="L45" s="14">
        <f t="shared" si="4"/>
        <v>5.5054218357485967</v>
      </c>
      <c r="M45" s="14">
        <v>0.18341069022308734</v>
      </c>
      <c r="N45" s="14">
        <v>-3.6494984279083764E-2</v>
      </c>
      <c r="O45" s="14">
        <f t="shared" si="2"/>
        <v>0.21990567450217111</v>
      </c>
      <c r="P45" s="14">
        <v>3.1021487603305777</v>
      </c>
      <c r="Q45" s="14">
        <f t="shared" si="3"/>
        <v>7.0888178321511912</v>
      </c>
    </row>
    <row r="46" spans="1:17">
      <c r="A46" s="8" t="s">
        <v>16</v>
      </c>
      <c r="B46" s="10">
        <v>38916</v>
      </c>
      <c r="C46" t="s">
        <v>183</v>
      </c>
      <c r="D46" t="s">
        <v>259</v>
      </c>
      <c r="E46">
        <v>4</v>
      </c>
      <c r="F46" t="s">
        <v>261</v>
      </c>
      <c r="G46" t="s">
        <v>172</v>
      </c>
      <c r="H46" s="14">
        <v>0.23679505326678096</v>
      </c>
      <c r="I46" s="14">
        <v>6.2292984040951523E-2</v>
      </c>
      <c r="J46" s="14">
        <f t="shared" si="0"/>
        <v>0.17450206922582945</v>
      </c>
      <c r="K46" s="14">
        <v>3.2224860853432284</v>
      </c>
      <c r="L46" s="14">
        <f t="shared" si="4"/>
        <v>5.41513802090609</v>
      </c>
      <c r="M46" s="14">
        <v>0.20212606677646361</v>
      </c>
      <c r="N46" s="14">
        <v>-3.6494984279083764E-2</v>
      </c>
      <c r="O46" s="14">
        <f t="shared" si="2"/>
        <v>0.23862105105554737</v>
      </c>
      <c r="P46" s="14">
        <v>3.3380333951762529</v>
      </c>
      <c r="Q46" s="14">
        <f t="shared" si="3"/>
        <v>7.1485519408036913</v>
      </c>
    </row>
    <row r="47" spans="1:17">
      <c r="A47" s="8" t="s">
        <v>17</v>
      </c>
      <c r="B47" s="10">
        <v>38916</v>
      </c>
      <c r="C47" t="s">
        <v>183</v>
      </c>
      <c r="D47" t="s">
        <v>259</v>
      </c>
      <c r="E47">
        <v>1</v>
      </c>
      <c r="F47" t="s">
        <v>398</v>
      </c>
      <c r="G47" t="s">
        <v>176</v>
      </c>
      <c r="H47" s="14">
        <v>0.22748267898383379</v>
      </c>
      <c r="I47" s="14">
        <v>6.2292984040951523E-2</v>
      </c>
      <c r="J47" s="14">
        <f t="shared" si="0"/>
        <v>0.16518969494288227</v>
      </c>
      <c r="K47" s="14">
        <v>15.686061452513965</v>
      </c>
      <c r="L47" s="14">
        <f t="shared" si="4"/>
        <v>1.0530986088697731</v>
      </c>
      <c r="M47" s="14">
        <v>0.14597993711633481</v>
      </c>
      <c r="N47" s="14">
        <v>-3.6494984279083764E-2</v>
      </c>
      <c r="O47" s="14">
        <f t="shared" si="2"/>
        <v>0.18247492139541857</v>
      </c>
      <c r="P47" s="14">
        <v>15.304776536312847</v>
      </c>
      <c r="Q47" s="14">
        <f t="shared" si="3"/>
        <v>1.1922743266618094</v>
      </c>
    </row>
    <row r="48" spans="1:17">
      <c r="A48" s="8" t="s">
        <v>18</v>
      </c>
      <c r="B48" s="10">
        <v>38916</v>
      </c>
      <c r="C48" t="s">
        <v>183</v>
      </c>
      <c r="D48" t="s">
        <v>259</v>
      </c>
      <c r="E48">
        <v>2</v>
      </c>
      <c r="F48" t="s">
        <v>398</v>
      </c>
      <c r="G48" t="s">
        <v>177</v>
      </c>
      <c r="H48" s="14">
        <v>0.25541980183267532</v>
      </c>
      <c r="I48" s="14">
        <v>6.2292984040951523E-2</v>
      </c>
      <c r="J48" s="14">
        <f t="shared" si="0"/>
        <v>0.1931268177917238</v>
      </c>
      <c r="K48" s="14">
        <v>14.836365546218488</v>
      </c>
      <c r="L48" s="14">
        <f t="shared" si="4"/>
        <v>1.301712452352916</v>
      </c>
      <c r="M48" s="14">
        <v>0.16469531366971107</v>
      </c>
      <c r="N48" s="14">
        <v>-3.6494984279083764E-2</v>
      </c>
      <c r="O48" s="14">
        <f t="shared" si="2"/>
        <v>0.20119029794879484</v>
      </c>
      <c r="P48" s="14">
        <v>14.836365546218488</v>
      </c>
      <c r="Q48" s="14">
        <f t="shared" si="3"/>
        <v>1.3560618826898241</v>
      </c>
    </row>
    <row r="49" spans="1:17">
      <c r="A49" s="8" t="s">
        <v>19</v>
      </c>
      <c r="B49" s="10">
        <v>38916</v>
      </c>
      <c r="C49" t="s">
        <v>183</v>
      </c>
      <c r="D49" t="s">
        <v>259</v>
      </c>
      <c r="E49">
        <v>3</v>
      </c>
      <c r="F49" t="s">
        <v>398</v>
      </c>
      <c r="G49" t="s">
        <v>178</v>
      </c>
      <c r="H49" s="14">
        <v>0.17160843328615066</v>
      </c>
      <c r="I49" s="14">
        <v>6.2292984040951523E-2</v>
      </c>
      <c r="J49" s="14">
        <f t="shared" si="0"/>
        <v>0.10931544924519915</v>
      </c>
      <c r="K49" s="14">
        <v>14.373863157894736</v>
      </c>
      <c r="L49" s="14">
        <f t="shared" si="4"/>
        <v>0.76051544420859796</v>
      </c>
      <c r="M49" s="14">
        <v>0.13662224883964666</v>
      </c>
      <c r="N49" s="14">
        <v>-3.6494984279083764E-2</v>
      </c>
      <c r="O49" s="14">
        <f t="shared" si="2"/>
        <v>0.17311723311873042</v>
      </c>
      <c r="P49" s="14">
        <v>14.395115789473685</v>
      </c>
      <c r="Q49" s="14">
        <f t="shared" si="3"/>
        <v>1.2026109108849339</v>
      </c>
    </row>
    <row r="50" spans="1:17">
      <c r="A50" s="8" t="s">
        <v>20</v>
      </c>
      <c r="B50" s="10">
        <v>38916</v>
      </c>
      <c r="C50" t="s">
        <v>183</v>
      </c>
      <c r="D50" t="s">
        <v>259</v>
      </c>
      <c r="E50">
        <v>4</v>
      </c>
      <c r="F50" t="s">
        <v>398</v>
      </c>
      <c r="G50" t="s">
        <v>172</v>
      </c>
      <c r="H50" s="14">
        <v>0.20420174327646581</v>
      </c>
      <c r="I50" s="14">
        <v>6.2292984040951523E-2</v>
      </c>
      <c r="J50" s="14">
        <f t="shared" si="0"/>
        <v>0.1419087592355143</v>
      </c>
      <c r="K50" s="14">
        <v>14.779017485428808</v>
      </c>
      <c r="L50" s="14">
        <f t="shared" si="4"/>
        <v>0.9602042854027848</v>
      </c>
      <c r="M50" s="14">
        <v>0.14597993711633481</v>
      </c>
      <c r="N50" s="14">
        <v>-3.6494984279083764E-2</v>
      </c>
      <c r="O50" s="14">
        <f t="shared" si="2"/>
        <v>0.18247492139541857</v>
      </c>
      <c r="P50" s="14">
        <v>15.006161532056616</v>
      </c>
      <c r="Q50" s="14">
        <f t="shared" si="3"/>
        <v>1.2159999811118263</v>
      </c>
    </row>
    <row r="51" spans="1:17">
      <c r="A51" s="8" t="s">
        <v>21</v>
      </c>
      <c r="B51" s="10">
        <v>38912</v>
      </c>
      <c r="C51" t="s">
        <v>183</v>
      </c>
      <c r="D51" t="s">
        <v>332</v>
      </c>
      <c r="E51">
        <v>1</v>
      </c>
      <c r="F51" t="s">
        <v>260</v>
      </c>
      <c r="G51" t="s">
        <v>178</v>
      </c>
      <c r="H51" s="14">
        <v>1.1491267690454681</v>
      </c>
      <c r="I51" s="14">
        <v>6.2292984040951523E-2</v>
      </c>
      <c r="J51" s="14">
        <f t="shared" si="0"/>
        <v>1.0868337850045164</v>
      </c>
      <c r="K51" s="14">
        <v>3.4237121212121204</v>
      </c>
      <c r="L51" s="14">
        <f t="shared" si="4"/>
        <v>31.744309875555107</v>
      </c>
      <c r="M51" s="14">
        <v>0.84780655786794412</v>
      </c>
      <c r="N51" s="14">
        <v>-3.6494984279083764E-2</v>
      </c>
      <c r="O51" s="14">
        <f t="shared" si="2"/>
        <v>0.88430154214702794</v>
      </c>
      <c r="P51" s="14">
        <v>3.3748484848484841</v>
      </c>
      <c r="Q51" s="14">
        <f t="shared" si="3"/>
        <v>26.202703502605665</v>
      </c>
    </row>
    <row r="52" spans="1:17">
      <c r="A52" s="8" t="s">
        <v>22</v>
      </c>
      <c r="B52" s="10">
        <v>38912</v>
      </c>
      <c r="C52" t="s">
        <v>183</v>
      </c>
      <c r="D52" t="s">
        <v>332</v>
      </c>
      <c r="E52">
        <v>2</v>
      </c>
      <c r="F52" t="s">
        <v>260</v>
      </c>
      <c r="G52" t="s">
        <v>172</v>
      </c>
      <c r="H52" s="14">
        <v>1.873682625715146</v>
      </c>
      <c r="I52" s="14">
        <v>6.2292984040951523E-2</v>
      </c>
      <c r="J52" s="14">
        <f t="shared" si="0"/>
        <v>1.8113896416741944</v>
      </c>
      <c r="K52" s="14">
        <v>3.5950243902439034</v>
      </c>
      <c r="L52" s="14">
        <f t="shared" si="4"/>
        <v>50.386018147468008</v>
      </c>
      <c r="M52" s="14">
        <v>0.70744123371762235</v>
      </c>
      <c r="N52" s="14">
        <v>-3.6494984279083764E-2</v>
      </c>
      <c r="O52" s="14">
        <f t="shared" si="2"/>
        <v>0.74393621799670617</v>
      </c>
      <c r="P52" s="14">
        <v>3.4807317073170747</v>
      </c>
      <c r="Q52" s="14">
        <f t="shared" si="3"/>
        <v>21.37298362964399</v>
      </c>
    </row>
    <row r="53" spans="1:17">
      <c r="A53" s="8" t="s">
        <v>23</v>
      </c>
      <c r="B53" s="10">
        <v>38912</v>
      </c>
      <c r="C53" t="s">
        <v>183</v>
      </c>
      <c r="D53" t="s">
        <v>332</v>
      </c>
      <c r="E53">
        <v>3</v>
      </c>
      <c r="F53" t="s">
        <v>260</v>
      </c>
      <c r="G53" t="s">
        <v>176</v>
      </c>
      <c r="H53" s="14">
        <v>1.6807813911472449</v>
      </c>
      <c r="I53" s="14">
        <v>6.2292984040951523E-2</v>
      </c>
      <c r="J53" s="14">
        <f t="shared" si="0"/>
        <v>1.6184884071062933</v>
      </c>
      <c r="K53" s="14">
        <v>2.9730330330330332</v>
      </c>
      <c r="L53" s="14">
        <f t="shared" si="4"/>
        <v>54.438964825599044</v>
      </c>
      <c r="M53" s="14">
        <v>1.4373409192992965</v>
      </c>
      <c r="N53" s="14">
        <v>-3.6494984279083764E-2</v>
      </c>
      <c r="O53" s="14">
        <f t="shared" si="2"/>
        <v>1.4738359035783803</v>
      </c>
      <c r="P53" s="14">
        <v>2.8348348348348349</v>
      </c>
      <c r="Q53" s="14">
        <f t="shared" si="3"/>
        <v>51.990186005466171</v>
      </c>
    </row>
    <row r="54" spans="1:17">
      <c r="A54" s="8" t="s">
        <v>24</v>
      </c>
      <c r="B54" s="10">
        <v>38912</v>
      </c>
      <c r="C54" t="s">
        <v>183</v>
      </c>
      <c r="D54" t="s">
        <v>332</v>
      </c>
      <c r="E54">
        <v>4</v>
      </c>
      <c r="F54" t="s">
        <v>260</v>
      </c>
      <c r="G54" t="s">
        <v>177</v>
      </c>
      <c r="H54" s="14">
        <v>2.3347636254140314</v>
      </c>
      <c r="I54" s="14">
        <v>6.2292984040951523E-2</v>
      </c>
      <c r="J54" s="14">
        <f t="shared" si="0"/>
        <v>2.2724706413730797</v>
      </c>
      <c r="K54" s="14">
        <v>2.7131909547738688</v>
      </c>
      <c r="L54" s="14">
        <f t="shared" si="4"/>
        <v>83.756384244708613</v>
      </c>
      <c r="M54" s="14">
        <v>1.6899985027698756</v>
      </c>
      <c r="N54" s="14">
        <v>-3.6494984279083764E-2</v>
      </c>
      <c r="O54" s="14">
        <f t="shared" si="2"/>
        <v>1.7264934870489594</v>
      </c>
      <c r="P54" s="14">
        <v>2.617839195979899</v>
      </c>
      <c r="Q54" s="14">
        <f t="shared" si="3"/>
        <v>65.951090108982243</v>
      </c>
    </row>
    <row r="55" spans="1:17">
      <c r="A55" s="8" t="s">
        <v>25</v>
      </c>
      <c r="B55" s="10">
        <v>38912</v>
      </c>
      <c r="C55" t="s">
        <v>183</v>
      </c>
      <c r="D55" t="s">
        <v>332</v>
      </c>
      <c r="E55">
        <v>1</v>
      </c>
      <c r="F55" t="s">
        <v>261</v>
      </c>
      <c r="G55" t="s">
        <v>178</v>
      </c>
      <c r="H55" s="14">
        <v>0.24107949412827465</v>
      </c>
      <c r="I55" s="14">
        <v>6.2292984040951523E-2</v>
      </c>
      <c r="J55" s="14">
        <f t="shared" si="0"/>
        <v>0.17878651008732313</v>
      </c>
      <c r="K55" s="14">
        <v>4.020536277602524</v>
      </c>
      <c r="L55" s="14">
        <f t="shared" si="4"/>
        <v>4.4468324059977107</v>
      </c>
      <c r="M55" s="14">
        <v>8.0476119179517858E-2</v>
      </c>
      <c r="N55" s="14">
        <v>-3.6494984279083764E-2</v>
      </c>
      <c r="O55" s="14">
        <f t="shared" si="2"/>
        <v>0.11697110345860162</v>
      </c>
      <c r="P55" s="14">
        <v>3.7302050473186128</v>
      </c>
      <c r="Q55" s="14">
        <f t="shared" si="3"/>
        <v>3.1357821346224406</v>
      </c>
    </row>
    <row r="56" spans="1:17">
      <c r="A56" s="8" t="s">
        <v>26</v>
      </c>
      <c r="B56" s="10">
        <v>38912</v>
      </c>
      <c r="C56" t="s">
        <v>183</v>
      </c>
      <c r="D56" t="s">
        <v>332</v>
      </c>
      <c r="E56">
        <v>2</v>
      </c>
      <c r="F56" t="s">
        <v>261</v>
      </c>
      <c r="G56" t="s">
        <v>172</v>
      </c>
      <c r="H56" s="14">
        <v>0.97504516711833777</v>
      </c>
      <c r="I56" s="14">
        <v>6.2292984040951523E-2</v>
      </c>
      <c r="J56" s="14">
        <f t="shared" si="0"/>
        <v>0.91275218307738626</v>
      </c>
      <c r="K56" s="14">
        <v>3.9711664482306688</v>
      </c>
      <c r="L56" s="14">
        <f t="shared" si="4"/>
        <v>22.984485666272136</v>
      </c>
      <c r="M56" s="14">
        <v>0.55771822129061221</v>
      </c>
      <c r="N56" s="14">
        <v>-3.6494984279083764E-2</v>
      </c>
      <c r="O56" s="14">
        <f t="shared" si="2"/>
        <v>0.59421320556969603</v>
      </c>
      <c r="P56" s="14">
        <v>4.0458715596330279</v>
      </c>
      <c r="Q56" s="14">
        <f t="shared" si="3"/>
        <v>14.686902359885909</v>
      </c>
    </row>
    <row r="57" spans="1:17">
      <c r="A57" s="8" t="s">
        <v>27</v>
      </c>
      <c r="B57" s="10">
        <v>38912</v>
      </c>
      <c r="C57" t="s">
        <v>183</v>
      </c>
      <c r="D57" t="s">
        <v>332</v>
      </c>
      <c r="E57">
        <v>3</v>
      </c>
      <c r="F57" t="s">
        <v>261</v>
      </c>
      <c r="G57" t="s">
        <v>176</v>
      </c>
      <c r="H57" s="14">
        <v>0.37752183077386314</v>
      </c>
      <c r="I57" s="14">
        <v>6.2292984040951523E-2</v>
      </c>
      <c r="J57" s="14">
        <f t="shared" si="0"/>
        <v>0.31522884673291163</v>
      </c>
      <c r="K57" s="14">
        <v>3.9681312127236588</v>
      </c>
      <c r="L57" s="14">
        <f t="shared" si="4"/>
        <v>7.9440126808847085</v>
      </c>
      <c r="M57" s="14">
        <v>0.26762988471328031</v>
      </c>
      <c r="N57" s="14">
        <v>-3.6494984279083764E-2</v>
      </c>
      <c r="O57" s="14">
        <f t="shared" si="2"/>
        <v>0.30412486899236407</v>
      </c>
      <c r="P57" s="14">
        <v>4.312326043737575</v>
      </c>
      <c r="Q57" s="14">
        <f t="shared" si="3"/>
        <v>7.0524553549010696</v>
      </c>
    </row>
    <row r="58" spans="1:17">
      <c r="A58" s="8" t="s">
        <v>28</v>
      </c>
      <c r="B58" s="10">
        <v>38912</v>
      </c>
      <c r="C58" t="s">
        <v>183</v>
      </c>
      <c r="D58" t="s">
        <v>332</v>
      </c>
      <c r="E58">
        <v>4</v>
      </c>
      <c r="F58" t="s">
        <v>261</v>
      </c>
      <c r="G58" t="s">
        <v>177</v>
      </c>
      <c r="H58" s="14">
        <v>0.33047274917193625</v>
      </c>
      <c r="I58" s="14">
        <v>6.2292984040951523E-2</v>
      </c>
      <c r="J58" s="14">
        <f t="shared" si="0"/>
        <v>0.26817976513098474</v>
      </c>
      <c r="K58" s="14">
        <v>4.7959933222036728</v>
      </c>
      <c r="L58" s="14">
        <f t="shared" si="4"/>
        <v>5.5917460078480872</v>
      </c>
      <c r="M58" s="14">
        <v>0.27698757298996846</v>
      </c>
      <c r="N58" s="14">
        <v>-3.6494984279083764E-2</v>
      </c>
      <c r="O58" s="14">
        <f t="shared" si="2"/>
        <v>0.31348255726905222</v>
      </c>
      <c r="P58" s="14">
        <v>4.6562604340567608</v>
      </c>
      <c r="Q58" s="14">
        <f t="shared" si="3"/>
        <v>6.7324962103962678</v>
      </c>
    </row>
    <row r="59" spans="1:17">
      <c r="A59" s="8" t="s">
        <v>29</v>
      </c>
      <c r="B59" s="10">
        <v>38912</v>
      </c>
      <c r="C59" t="s">
        <v>183</v>
      </c>
      <c r="D59" t="s">
        <v>332</v>
      </c>
      <c r="E59">
        <v>1</v>
      </c>
      <c r="F59" t="s">
        <v>398</v>
      </c>
      <c r="G59" t="s">
        <v>178</v>
      </c>
      <c r="H59" s="14">
        <v>0.19403041252634748</v>
      </c>
      <c r="I59" s="14">
        <v>6.2292984040951523E-2</v>
      </c>
      <c r="J59" s="14">
        <f t="shared" si="0"/>
        <v>0.13173742848539596</v>
      </c>
      <c r="K59" s="14">
        <v>15.127990297990298</v>
      </c>
      <c r="L59" s="14">
        <f t="shared" si="4"/>
        <v>0.87081909685582515</v>
      </c>
      <c r="M59" s="14">
        <v>0.14039526903981453</v>
      </c>
      <c r="N59" s="14">
        <v>-3.6494984279083764E-2</v>
      </c>
      <c r="O59" s="14">
        <f t="shared" si="2"/>
        <v>0.17689025331889829</v>
      </c>
      <c r="P59" s="14">
        <v>15.237033957033958</v>
      </c>
      <c r="Q59" s="14">
        <f t="shared" si="3"/>
        <v>1.1609231417197141</v>
      </c>
    </row>
    <row r="60" spans="1:17">
      <c r="A60" s="8" t="s">
        <v>30</v>
      </c>
      <c r="B60" s="10">
        <v>38912</v>
      </c>
      <c r="C60" t="s">
        <v>183</v>
      </c>
      <c r="D60" t="s">
        <v>332</v>
      </c>
      <c r="E60">
        <v>2</v>
      </c>
      <c r="F60" t="s">
        <v>398</v>
      </c>
      <c r="G60" t="s">
        <v>172</v>
      </c>
      <c r="H60" s="14">
        <v>0.21285004516711833</v>
      </c>
      <c r="I60" s="14">
        <v>6.2292984040951523E-2</v>
      </c>
      <c r="J60" s="14">
        <f t="shared" si="0"/>
        <v>0.15055706112616682</v>
      </c>
      <c r="K60" s="14">
        <v>14.905565949485505</v>
      </c>
      <c r="L60" s="14">
        <f t="shared" si="4"/>
        <v>1.0100727582998188</v>
      </c>
      <c r="M60" s="14">
        <v>0.11164145916000542</v>
      </c>
      <c r="N60" s="14">
        <v>-3.6494984279083764E-2</v>
      </c>
      <c r="O60" s="14">
        <f t="shared" si="2"/>
        <v>0.14813644343908919</v>
      </c>
      <c r="P60" s="14">
        <v>15.220523854069228</v>
      </c>
      <c r="Q60" s="14">
        <f t="shared" si="3"/>
        <v>0.97326770654798922</v>
      </c>
    </row>
    <row r="61" spans="1:17">
      <c r="A61" s="8" t="s">
        <v>31</v>
      </c>
      <c r="B61" s="10">
        <v>38912</v>
      </c>
      <c r="C61" t="s">
        <v>183</v>
      </c>
      <c r="D61" t="s">
        <v>332</v>
      </c>
      <c r="E61">
        <v>3</v>
      </c>
      <c r="F61" t="s">
        <v>398</v>
      </c>
      <c r="G61" t="s">
        <v>176</v>
      </c>
      <c r="H61" s="14">
        <v>0.1752107798855766</v>
      </c>
      <c r="I61" s="14">
        <v>6.2292984040951523E-2</v>
      </c>
      <c r="J61" s="14">
        <f t="shared" si="0"/>
        <v>0.11291779584462508</v>
      </c>
      <c r="K61" s="14">
        <v>14.675434782608695</v>
      </c>
      <c r="L61" s="14">
        <f t="shared" si="4"/>
        <v>0.76943407481487169</v>
      </c>
      <c r="M61" s="14">
        <v>0.18831828550616303</v>
      </c>
      <c r="N61" s="14">
        <v>-3.6494984279083764E-2</v>
      </c>
      <c r="O61" s="14">
        <f t="shared" si="2"/>
        <v>0.22481326978524679</v>
      </c>
      <c r="P61" s="14">
        <v>14.275909090909092</v>
      </c>
      <c r="Q61" s="14">
        <f t="shared" si="3"/>
        <v>1.5747737559383033</v>
      </c>
    </row>
    <row r="62" spans="1:17">
      <c r="A62" s="8" t="s">
        <v>32</v>
      </c>
      <c r="B62" s="10">
        <v>38912</v>
      </c>
      <c r="C62" t="s">
        <v>183</v>
      </c>
      <c r="D62" t="s">
        <v>332</v>
      </c>
      <c r="E62">
        <v>4</v>
      </c>
      <c r="F62" t="s">
        <v>398</v>
      </c>
      <c r="G62" t="s">
        <v>177</v>
      </c>
      <c r="H62" s="14">
        <v>0.25048931044866007</v>
      </c>
      <c r="I62" s="14">
        <v>6.2292984040951523E-2</v>
      </c>
      <c r="J62" s="14">
        <f t="shared" si="0"/>
        <v>0.18819632640770856</v>
      </c>
      <c r="K62" s="14">
        <v>15.702085889570551</v>
      </c>
      <c r="L62" s="14">
        <f t="shared" si="4"/>
        <v>1.1985434784349895</v>
      </c>
      <c r="M62" s="14">
        <v>0.15533762539302295</v>
      </c>
      <c r="N62" s="14">
        <v>-3.6494984279083764E-2</v>
      </c>
      <c r="O62" s="14">
        <f t="shared" si="2"/>
        <v>0.19183260967210672</v>
      </c>
      <c r="P62" s="14">
        <v>15.244452234881683</v>
      </c>
      <c r="Q62" s="14">
        <f t="shared" si="3"/>
        <v>1.2583765340755491</v>
      </c>
    </row>
    <row r="63" spans="1:17">
      <c r="A63" s="8" t="s">
        <v>33</v>
      </c>
      <c r="B63" s="10">
        <v>38912</v>
      </c>
      <c r="C63" t="s">
        <v>183</v>
      </c>
      <c r="D63" t="s">
        <v>346</v>
      </c>
      <c r="E63">
        <v>1</v>
      </c>
      <c r="F63" t="s">
        <v>260</v>
      </c>
      <c r="G63" t="s">
        <v>172</v>
      </c>
      <c r="H63" s="14">
        <v>1.3420280036133694</v>
      </c>
      <c r="I63" s="14">
        <v>6.2292984040951523E-2</v>
      </c>
      <c r="J63" s="14">
        <f t="shared" si="0"/>
        <v>1.2797350195724178</v>
      </c>
      <c r="K63" s="14">
        <v>3.0801435406698601</v>
      </c>
      <c r="L63" s="14">
        <f t="shared" si="4"/>
        <v>41.54790199466175</v>
      </c>
      <c r="M63" s="14">
        <v>1.2876179068722862</v>
      </c>
      <c r="N63" s="14">
        <v>-3.6494984279083764E-2</v>
      </c>
      <c r="O63" s="14">
        <f t="shared" si="2"/>
        <v>1.32411289115137</v>
      </c>
      <c r="P63" s="14">
        <v>3.0622009569377999</v>
      </c>
      <c r="Q63" s="14">
        <f t="shared" si="3"/>
        <v>43.240561601661916</v>
      </c>
    </row>
    <row r="64" spans="1:17">
      <c r="A64" s="8" t="s">
        <v>34</v>
      </c>
      <c r="B64" s="10">
        <v>38912</v>
      </c>
      <c r="C64" t="s">
        <v>183</v>
      </c>
      <c r="D64" t="s">
        <v>346</v>
      </c>
      <c r="E64">
        <v>2</v>
      </c>
      <c r="F64" t="s">
        <v>260</v>
      </c>
      <c r="G64" t="s">
        <v>178</v>
      </c>
      <c r="H64" s="14">
        <v>1.2479298404095149</v>
      </c>
      <c r="I64" s="14">
        <v>6.2292984040951523E-2</v>
      </c>
      <c r="J64" s="14">
        <f t="shared" si="0"/>
        <v>1.1856368563685633</v>
      </c>
      <c r="K64" s="14">
        <v>3.3677900552486184</v>
      </c>
      <c r="L64" s="14">
        <f t="shared" si="4"/>
        <v>35.205189068148037</v>
      </c>
      <c r="M64" s="14">
        <v>1.0536756999550829</v>
      </c>
      <c r="N64" s="14">
        <v>-3.6494984279083764E-2</v>
      </c>
      <c r="O64" s="14">
        <f t="shared" si="2"/>
        <v>1.0901706842341667</v>
      </c>
      <c r="P64" s="14">
        <v>3.5067679558011049</v>
      </c>
      <c r="Q64" s="14">
        <f t="shared" si="3"/>
        <v>31.087619653611277</v>
      </c>
    </row>
    <row r="65" spans="1:17">
      <c r="A65" s="8" t="s">
        <v>35</v>
      </c>
      <c r="B65" s="10">
        <v>38912</v>
      </c>
      <c r="C65" t="s">
        <v>183</v>
      </c>
      <c r="D65" t="s">
        <v>346</v>
      </c>
      <c r="E65">
        <v>3</v>
      </c>
      <c r="F65" t="s">
        <v>260</v>
      </c>
      <c r="G65" t="s">
        <v>177</v>
      </c>
      <c r="H65" s="14">
        <v>4.3249397771755493</v>
      </c>
      <c r="I65" s="14">
        <v>6.2292984040951523E-2</v>
      </c>
      <c r="J65" s="14">
        <f t="shared" si="0"/>
        <v>4.2626467931345982</v>
      </c>
      <c r="K65" s="14">
        <v>2.6404054054054056</v>
      </c>
      <c r="L65" s="14">
        <f t="shared" si="4"/>
        <v>161.43910266234721</v>
      </c>
      <c r="M65" s="14">
        <v>1.8490792034735739</v>
      </c>
      <c r="N65" s="14">
        <v>-3.6494984279083764E-2</v>
      </c>
      <c r="O65" s="14">
        <f t="shared" si="2"/>
        <v>1.8855741877526577</v>
      </c>
      <c r="P65" s="14">
        <v>2.5328918918918921</v>
      </c>
      <c r="Q65" s="14">
        <f t="shared" si="3"/>
        <v>74.443532066592326</v>
      </c>
    </row>
    <row r="66" spans="1:17">
      <c r="A66" s="8" t="s">
        <v>36</v>
      </c>
      <c r="B66" s="10">
        <v>38912</v>
      </c>
      <c r="C66" t="s">
        <v>183</v>
      </c>
      <c r="D66" t="s">
        <v>346</v>
      </c>
      <c r="E66">
        <v>4</v>
      </c>
      <c r="F66" t="s">
        <v>260</v>
      </c>
      <c r="G66" t="s">
        <v>176</v>
      </c>
      <c r="H66" s="14">
        <v>2.1936163806082503</v>
      </c>
      <c r="I66" s="14">
        <v>6.2292984040951523E-2</v>
      </c>
      <c r="J66" s="14">
        <f t="shared" si="0"/>
        <v>2.1313233965672986</v>
      </c>
      <c r="K66" s="14">
        <v>4.1667276051188296</v>
      </c>
      <c r="L66" s="14">
        <f t="shared" si="4"/>
        <v>51.151013422354886</v>
      </c>
      <c r="M66" s="14">
        <v>1.8397215151968858</v>
      </c>
      <c r="N66" s="14">
        <v>-3.6494984279083764E-2</v>
      </c>
      <c r="O66" s="14">
        <f t="shared" si="2"/>
        <v>1.8762164994759696</v>
      </c>
      <c r="P66" s="14">
        <v>3.7444241316270563</v>
      </c>
      <c r="Q66" s="14">
        <f t="shared" si="3"/>
        <v>50.106943912379428</v>
      </c>
    </row>
    <row r="67" spans="1:17">
      <c r="A67" s="8" t="s">
        <v>37</v>
      </c>
      <c r="B67" s="10">
        <v>38912</v>
      </c>
      <c r="C67" t="s">
        <v>183</v>
      </c>
      <c r="D67" t="s">
        <v>346</v>
      </c>
      <c r="E67">
        <v>1</v>
      </c>
      <c r="F67" t="s">
        <v>261</v>
      </c>
      <c r="G67" t="s">
        <v>172</v>
      </c>
      <c r="H67" s="14">
        <v>0.49043962661848839</v>
      </c>
      <c r="I67" s="14">
        <v>6.2292984040951523E-2</v>
      </c>
      <c r="J67" s="14">
        <f t="shared" si="0"/>
        <v>0.42814664257753687</v>
      </c>
      <c r="K67" s="14">
        <v>3.9045531197301857</v>
      </c>
      <c r="L67" s="14">
        <f t="shared" si="4"/>
        <v>10.965317398655928</v>
      </c>
      <c r="M67" s="14">
        <v>0.9226680640814493</v>
      </c>
      <c r="N67" s="14">
        <v>-3.6494984279083764E-2</v>
      </c>
      <c r="O67" s="14">
        <f t="shared" si="2"/>
        <v>0.95916304836053312</v>
      </c>
      <c r="P67" s="14">
        <v>3.8394772344013495</v>
      </c>
      <c r="Q67" s="14">
        <f t="shared" si="3"/>
        <v>24.981605302058412</v>
      </c>
    </row>
    <row r="68" spans="1:17">
      <c r="A68" s="8" t="s">
        <v>38</v>
      </c>
      <c r="B68" s="10">
        <v>38912</v>
      </c>
      <c r="C68" t="s">
        <v>183</v>
      </c>
      <c r="D68" t="s">
        <v>346</v>
      </c>
      <c r="E68">
        <v>2</v>
      </c>
      <c r="F68" t="s">
        <v>261</v>
      </c>
      <c r="G68" t="s">
        <v>178</v>
      </c>
      <c r="H68" s="14">
        <v>0.43398072869617577</v>
      </c>
      <c r="I68" s="14">
        <v>6.2292984040951523E-2</v>
      </c>
      <c r="J68" s="14">
        <f t="shared" ref="J68:J74" si="5">H68-I68</f>
        <v>0.37168774465522425</v>
      </c>
      <c r="K68" s="14">
        <v>4.9334383954154726</v>
      </c>
      <c r="L68" s="14">
        <f t="shared" si="4"/>
        <v>7.5340505923946441</v>
      </c>
      <c r="M68" s="14">
        <v>1.1472525827219642</v>
      </c>
      <c r="N68" s="14">
        <v>-3.6494984279083764E-2</v>
      </c>
      <c r="O68" s="14">
        <f t="shared" ref="O68:O74" si="6">M68-N68</f>
        <v>1.183747567001048</v>
      </c>
      <c r="P68" s="14">
        <v>5.1009169054441257</v>
      </c>
      <c r="Q68" s="14">
        <f t="shared" ref="Q68:Q74" si="7">(O68*100)/P68</f>
        <v>23.206564406835433</v>
      </c>
    </row>
    <row r="69" spans="1:17">
      <c r="A69" s="8" t="s">
        <v>39</v>
      </c>
      <c r="B69" s="10">
        <v>38912</v>
      </c>
      <c r="C69" t="s">
        <v>183</v>
      </c>
      <c r="D69" t="s">
        <v>346</v>
      </c>
      <c r="E69">
        <v>3</v>
      </c>
      <c r="F69" t="s">
        <v>261</v>
      </c>
      <c r="G69" t="s">
        <v>177</v>
      </c>
      <c r="H69" s="14">
        <v>0.5657181571815717</v>
      </c>
      <c r="I69" s="14">
        <v>6.2292984040951523E-2</v>
      </c>
      <c r="J69" s="14">
        <f t="shared" si="5"/>
        <v>0.50342517314062019</v>
      </c>
      <c r="K69" s="14">
        <v>6.6716289592760187</v>
      </c>
      <c r="L69" s="14">
        <f t="shared" si="4"/>
        <v>7.545760956035692</v>
      </c>
      <c r="M69" s="14">
        <v>0.90395268752807301</v>
      </c>
      <c r="N69" s="14">
        <v>-3.6494984279083764E-2</v>
      </c>
      <c r="O69" s="14">
        <f t="shared" si="6"/>
        <v>0.94044767180715683</v>
      </c>
      <c r="P69" s="14">
        <v>6.4667420814479648</v>
      </c>
      <c r="Q69" s="14">
        <f t="shared" si="7"/>
        <v>14.542835634424771</v>
      </c>
    </row>
    <row r="70" spans="1:17">
      <c r="A70" s="8" t="s">
        <v>40</v>
      </c>
      <c r="B70" s="10">
        <v>38912</v>
      </c>
      <c r="C70" t="s">
        <v>183</v>
      </c>
      <c r="D70" t="s">
        <v>346</v>
      </c>
      <c r="E70">
        <v>4</v>
      </c>
      <c r="F70" t="s">
        <v>261</v>
      </c>
      <c r="G70" t="s">
        <v>176</v>
      </c>
      <c r="H70" s="14">
        <v>0.76332429990966566</v>
      </c>
      <c r="I70" s="14">
        <v>6.2292984040951523E-2</v>
      </c>
      <c r="J70" s="14">
        <f t="shared" si="5"/>
        <v>0.70103131586871414</v>
      </c>
      <c r="K70" s="14">
        <v>4.0726451612903229</v>
      </c>
      <c r="L70" s="14">
        <f t="shared" si="4"/>
        <v>17.213169527556108</v>
      </c>
      <c r="M70" s="14">
        <v>1.0630333882317713</v>
      </c>
      <c r="N70" s="14">
        <v>-3.6494984279083764E-2</v>
      </c>
      <c r="O70" s="14">
        <f t="shared" si="6"/>
        <v>1.0995283725108551</v>
      </c>
      <c r="P70" s="14">
        <v>4.1661290322580653</v>
      </c>
      <c r="Q70" s="14">
        <f t="shared" si="7"/>
        <v>26.392086370759969</v>
      </c>
    </row>
    <row r="71" spans="1:17">
      <c r="A71" s="8" t="s">
        <v>41</v>
      </c>
      <c r="B71" s="10">
        <v>38912</v>
      </c>
      <c r="C71" t="s">
        <v>183</v>
      </c>
      <c r="D71" t="s">
        <v>346</v>
      </c>
      <c r="E71">
        <v>1</v>
      </c>
      <c r="F71" t="s">
        <v>398</v>
      </c>
      <c r="G71" t="s">
        <v>172</v>
      </c>
      <c r="H71" s="14">
        <v>0.24578440228846737</v>
      </c>
      <c r="I71" s="14">
        <v>6.2292984040951523E-2</v>
      </c>
      <c r="J71" s="14">
        <f t="shared" si="5"/>
        <v>0.18349141824751586</v>
      </c>
      <c r="K71" s="14">
        <v>14.969703504043128</v>
      </c>
      <c r="L71" s="14">
        <f t="shared" si="4"/>
        <v>1.2257518540561418</v>
      </c>
      <c r="M71" s="14">
        <v>0.44542596197035461</v>
      </c>
      <c r="N71" s="14">
        <v>-3.6494984279083764E-2</v>
      </c>
      <c r="O71" s="14">
        <f t="shared" si="6"/>
        <v>0.48192094624943838</v>
      </c>
      <c r="P71" s="14">
        <v>15.199209344115008</v>
      </c>
      <c r="Q71" s="14">
        <f t="shared" si="7"/>
        <v>3.1706974707604356</v>
      </c>
    </row>
    <row r="72" spans="1:17">
      <c r="A72" s="8" t="s">
        <v>42</v>
      </c>
      <c r="B72" s="10">
        <v>38912</v>
      </c>
      <c r="C72" t="s">
        <v>183</v>
      </c>
      <c r="D72" t="s">
        <v>399</v>
      </c>
      <c r="E72">
        <v>2</v>
      </c>
      <c r="F72" t="s">
        <v>398</v>
      </c>
      <c r="G72" t="s">
        <v>178</v>
      </c>
      <c r="H72" s="14">
        <v>0.27871875940981639</v>
      </c>
      <c r="I72" s="14">
        <v>6.2292984040951523E-2</v>
      </c>
      <c r="J72" s="14">
        <f t="shared" si="5"/>
        <v>0.21642577536886487</v>
      </c>
      <c r="K72" s="14">
        <v>15.573225806451612</v>
      </c>
      <c r="L72" s="14">
        <f t="shared" si="4"/>
        <v>1.3897298996281484</v>
      </c>
      <c r="M72" s="14">
        <v>0.96945650546488993</v>
      </c>
      <c r="N72" s="14">
        <v>-3.6494984279083764E-2</v>
      </c>
      <c r="O72" s="14">
        <f t="shared" si="6"/>
        <v>1.0059514897439736</v>
      </c>
      <c r="P72" s="14">
        <v>15.320967741935483</v>
      </c>
      <c r="Q72" s="14">
        <f t="shared" si="7"/>
        <v>6.5658482328799206</v>
      </c>
    </row>
    <row r="73" spans="1:17">
      <c r="A73" s="8" t="s">
        <v>43</v>
      </c>
      <c r="B73" s="10">
        <v>38912</v>
      </c>
      <c r="C73" t="s">
        <v>183</v>
      </c>
      <c r="D73" t="s">
        <v>342</v>
      </c>
      <c r="E73">
        <v>3</v>
      </c>
      <c r="F73" t="s">
        <v>398</v>
      </c>
      <c r="G73" t="s">
        <v>177</v>
      </c>
      <c r="H73" s="14">
        <v>0.37281692261367061</v>
      </c>
      <c r="I73" s="14">
        <v>6.2292984040951523E-2</v>
      </c>
      <c r="J73" s="14">
        <f t="shared" si="5"/>
        <v>0.31052393857271909</v>
      </c>
      <c r="K73" s="14">
        <v>15.224889705882351</v>
      </c>
      <c r="L73" s="14">
        <f t="shared" si="4"/>
        <v>2.0395808742886574</v>
      </c>
      <c r="M73" s="14">
        <v>0.58579128612067666</v>
      </c>
      <c r="N73" s="14">
        <v>-3.6494984279083764E-2</v>
      </c>
      <c r="O73" s="14">
        <f t="shared" si="6"/>
        <v>0.62228627039976048</v>
      </c>
      <c r="P73" s="14">
        <v>15.372132352941172</v>
      </c>
      <c r="Q73" s="14">
        <f t="shared" si="7"/>
        <v>4.0481454108785213</v>
      </c>
    </row>
    <row r="74" spans="1:17">
      <c r="A74" s="8" t="s">
        <v>44</v>
      </c>
      <c r="B74" s="10">
        <v>38912</v>
      </c>
      <c r="C74" t="s">
        <v>183</v>
      </c>
      <c r="D74" t="s">
        <v>342</v>
      </c>
      <c r="E74">
        <v>4</v>
      </c>
      <c r="F74" t="s">
        <v>398</v>
      </c>
      <c r="G74" t="s">
        <v>176</v>
      </c>
      <c r="H74" s="14">
        <v>0.39163655525444147</v>
      </c>
      <c r="I74" s="14">
        <v>6.2292984040951523E-2</v>
      </c>
      <c r="J74" s="14">
        <f t="shared" si="5"/>
        <v>0.32934357121348995</v>
      </c>
      <c r="K74" s="14">
        <v>15.291063268892792</v>
      </c>
      <c r="L74" s="14">
        <f t="shared" si="4"/>
        <v>2.1538304133727997</v>
      </c>
      <c r="M74" s="14">
        <v>0.7167989219943105</v>
      </c>
      <c r="N74" s="14">
        <v>-3.6494984279083764E-2</v>
      </c>
      <c r="O74" s="14">
        <f t="shared" si="6"/>
        <v>0.75329390627339432</v>
      </c>
      <c r="P74" s="14">
        <v>15.283708260105449</v>
      </c>
      <c r="Q74" s="14">
        <f t="shared" si="7"/>
        <v>4.9287378001037361</v>
      </c>
    </row>
    <row r="75" spans="1:17">
      <c r="A75" s="8" t="s">
        <v>212</v>
      </c>
      <c r="B75" s="10">
        <v>38937</v>
      </c>
      <c r="C75" t="s">
        <v>77</v>
      </c>
      <c r="D75" t="s">
        <v>78</v>
      </c>
      <c r="E75">
        <v>1</v>
      </c>
      <c r="F75" t="s">
        <v>79</v>
      </c>
      <c r="G75" t="s">
        <v>176</v>
      </c>
      <c r="H75" s="14">
        <v>1.4747716724060489</v>
      </c>
      <c r="I75" s="14">
        <v>0.11790687228627041</v>
      </c>
      <c r="J75" s="14">
        <f>H75-I75</f>
        <v>1.3568648001197785</v>
      </c>
      <c r="K75" s="14">
        <v>3.6655831739961773</v>
      </c>
      <c r="L75" s="14">
        <f>(J75*100)/K75</f>
        <v>37.016341894666105</v>
      </c>
      <c r="M75" s="14">
        <v>1.4560562958526726</v>
      </c>
      <c r="N75" s="15">
        <v>8.2887649280196318E-2</v>
      </c>
      <c r="O75" s="14">
        <f>M75-N75</f>
        <v>1.3731686465724762</v>
      </c>
      <c r="P75" s="14">
        <v>3.6655831739961773</v>
      </c>
      <c r="Q75" s="14">
        <f>(O75*100)/P75</f>
        <v>37.461123684596771</v>
      </c>
    </row>
    <row r="76" spans="1:17">
      <c r="A76" s="8" t="s">
        <v>213</v>
      </c>
      <c r="B76" s="10">
        <v>38937</v>
      </c>
      <c r="C76" t="s">
        <v>77</v>
      </c>
      <c r="D76" t="s">
        <v>259</v>
      </c>
      <c r="E76">
        <v>2</v>
      </c>
      <c r="F76" t="s">
        <v>260</v>
      </c>
      <c r="G76" t="s">
        <v>177</v>
      </c>
      <c r="H76" s="14">
        <v>2.0736637221140892</v>
      </c>
      <c r="I76" s="14">
        <v>0.11790687228627041</v>
      </c>
      <c r="J76" s="14">
        <f t="shared" ref="J76:J110" si="8">H76-I76</f>
        <v>1.9557568498278188</v>
      </c>
      <c r="K76" s="14">
        <v>3.5313281249999999</v>
      </c>
      <c r="L76" s="14">
        <f t="shared" ref="L76:L110" si="9">(J76*100)/K76</f>
        <v>55.38303948540095</v>
      </c>
      <c r="M76" s="14">
        <v>1.9894445276238959</v>
      </c>
      <c r="N76" s="15">
        <v>8.2887649280196318E-2</v>
      </c>
      <c r="O76" s="14">
        <f t="shared" ref="O76:O110" si="10">M76-N76</f>
        <v>1.9065568783436997</v>
      </c>
      <c r="P76" s="14">
        <v>3.5813671874999997</v>
      </c>
      <c r="Q76" s="14">
        <f t="shared" ref="Q76:Q110" si="11">(O76*100)/P76</f>
        <v>53.23544832258839</v>
      </c>
    </row>
    <row r="77" spans="1:17">
      <c r="A77" s="8" t="s">
        <v>214</v>
      </c>
      <c r="B77" s="10">
        <v>38937</v>
      </c>
      <c r="C77" t="s">
        <v>77</v>
      </c>
      <c r="D77" t="s">
        <v>80</v>
      </c>
      <c r="E77">
        <v>3</v>
      </c>
      <c r="F77" t="s">
        <v>81</v>
      </c>
      <c r="G77" t="s">
        <v>178</v>
      </c>
      <c r="H77" s="14">
        <v>1.5777062434496179</v>
      </c>
      <c r="I77" s="14">
        <v>0.11790687228627041</v>
      </c>
      <c r="J77" s="14">
        <f t="shared" si="8"/>
        <v>1.4597993711633475</v>
      </c>
      <c r="K77" s="14">
        <v>3.4101785714285704</v>
      </c>
      <c r="L77" s="14">
        <f t="shared" si="9"/>
        <v>42.807124043120638</v>
      </c>
      <c r="M77" s="14">
        <v>1.3156909717023506</v>
      </c>
      <c r="N77" s="15">
        <v>8.2887649280196318E-2</v>
      </c>
      <c r="O77" s="14">
        <f t="shared" si="10"/>
        <v>1.2328033224221544</v>
      </c>
      <c r="P77" s="14">
        <v>3.571130952380952</v>
      </c>
      <c r="Q77" s="14">
        <f t="shared" si="11"/>
        <v>34.521369808637715</v>
      </c>
    </row>
    <row r="78" spans="1:17">
      <c r="A78" s="8" t="s">
        <v>215</v>
      </c>
      <c r="B78" s="10">
        <v>38937</v>
      </c>
      <c r="C78" t="s">
        <v>77</v>
      </c>
      <c r="D78" t="s">
        <v>54</v>
      </c>
      <c r="E78">
        <v>4</v>
      </c>
      <c r="F78" t="s">
        <v>55</v>
      </c>
      <c r="G78" t="s">
        <v>172</v>
      </c>
      <c r="H78" s="14">
        <v>2.9907171732295255</v>
      </c>
      <c r="I78" s="14">
        <v>0.11790687228627041</v>
      </c>
      <c r="J78" s="14">
        <f t="shared" si="8"/>
        <v>2.8728103009432551</v>
      </c>
      <c r="K78" s="14">
        <v>3.7900190839694661</v>
      </c>
      <c r="L78" s="14">
        <f t="shared" si="9"/>
        <v>75.799362412033688</v>
      </c>
      <c r="M78" s="14">
        <v>2.1859559814343461</v>
      </c>
      <c r="N78" s="15">
        <v>8.2887649280196318E-2</v>
      </c>
      <c r="O78" s="14">
        <f t="shared" si="10"/>
        <v>2.1030683321541499</v>
      </c>
      <c r="P78" s="14">
        <v>3.7568702290076335</v>
      </c>
      <c r="Q78" s="14">
        <f t="shared" si="11"/>
        <v>55.979264759157502</v>
      </c>
    </row>
    <row r="79" spans="1:17">
      <c r="A79" s="8" t="s">
        <v>216</v>
      </c>
      <c r="B79" s="10">
        <v>38937</v>
      </c>
      <c r="C79" t="s">
        <v>77</v>
      </c>
      <c r="D79" t="s">
        <v>56</v>
      </c>
      <c r="E79">
        <v>1</v>
      </c>
      <c r="F79" t="s">
        <v>57</v>
      </c>
      <c r="G79" t="s">
        <v>176</v>
      </c>
      <c r="H79" s="14">
        <v>0.79166042820781557</v>
      </c>
      <c r="I79" s="14">
        <v>0.11790687228627041</v>
      </c>
      <c r="J79" s="14">
        <f t="shared" si="8"/>
        <v>0.67375355592154518</v>
      </c>
      <c r="K79" s="14">
        <v>5.3495375722543352</v>
      </c>
      <c r="L79" s="14">
        <f t="shared" si="9"/>
        <v>12.594613026292297</v>
      </c>
      <c r="M79" s="14">
        <v>0.65129510405749358</v>
      </c>
      <c r="N79" s="15">
        <v>8.2887649280196318E-2</v>
      </c>
      <c r="O79" s="14">
        <f t="shared" si="10"/>
        <v>0.56840745477729726</v>
      </c>
      <c r="P79" s="14">
        <v>5.5546820809248558</v>
      </c>
      <c r="Q79" s="14">
        <f t="shared" si="11"/>
        <v>10.232943064900976</v>
      </c>
    </row>
    <row r="80" spans="1:17">
      <c r="A80" s="8" t="s">
        <v>217</v>
      </c>
      <c r="B80" s="10">
        <v>38937</v>
      </c>
      <c r="C80" t="s">
        <v>77</v>
      </c>
      <c r="D80" t="s">
        <v>56</v>
      </c>
      <c r="E80">
        <v>2</v>
      </c>
      <c r="F80" t="s">
        <v>57</v>
      </c>
      <c r="G80" t="s">
        <v>177</v>
      </c>
      <c r="H80" s="14">
        <v>0.52028746818385974</v>
      </c>
      <c r="I80" s="14">
        <v>0.11790687228627041</v>
      </c>
      <c r="J80" s="14">
        <f t="shared" si="8"/>
        <v>0.40238059589758934</v>
      </c>
      <c r="K80" s="14">
        <v>4.5633003952569169</v>
      </c>
      <c r="L80" s="14">
        <f t="shared" si="9"/>
        <v>8.817753841404409</v>
      </c>
      <c r="M80" s="14">
        <v>0.44542596197035489</v>
      </c>
      <c r="N80" s="15">
        <v>8.2887649280196318E-2</v>
      </c>
      <c r="O80" s="14">
        <f t="shared" si="10"/>
        <v>0.36253831269015857</v>
      </c>
      <c r="P80" s="14">
        <v>4.6139525691699603</v>
      </c>
      <c r="Q80" s="14">
        <f t="shared" si="11"/>
        <v>7.8574347537208942</v>
      </c>
    </row>
    <row r="81" spans="1:17">
      <c r="A81" s="8" t="s">
        <v>218</v>
      </c>
      <c r="B81" s="10">
        <v>38937</v>
      </c>
      <c r="C81" t="s">
        <v>77</v>
      </c>
      <c r="D81" t="s">
        <v>58</v>
      </c>
      <c r="E81">
        <v>3</v>
      </c>
      <c r="F81" t="s">
        <v>59</v>
      </c>
      <c r="G81" t="s">
        <v>178</v>
      </c>
      <c r="H81" s="14">
        <v>0.23019913160652777</v>
      </c>
      <c r="I81" s="14">
        <v>0.11790687228627041</v>
      </c>
      <c r="J81" s="14">
        <f t="shared" si="8"/>
        <v>0.11229225932025737</v>
      </c>
      <c r="K81" s="14">
        <v>4.537485029940119</v>
      </c>
      <c r="L81" s="14">
        <f t="shared" si="9"/>
        <v>2.4747687007077417</v>
      </c>
      <c r="M81" s="14">
        <v>0.19276837849977549</v>
      </c>
      <c r="N81" s="15">
        <v>8.2887649280196318E-2</v>
      </c>
      <c r="O81" s="14">
        <f t="shared" si="10"/>
        <v>0.10988072921957917</v>
      </c>
      <c r="P81" s="14">
        <v>4.4621556886227536</v>
      </c>
      <c r="Q81" s="14">
        <f t="shared" si="11"/>
        <v>2.4625032582288475</v>
      </c>
    </row>
    <row r="82" spans="1:17">
      <c r="A82" s="8" t="s">
        <v>219</v>
      </c>
      <c r="B82" s="10">
        <v>38937</v>
      </c>
      <c r="C82" t="s">
        <v>77</v>
      </c>
      <c r="D82" t="s">
        <v>259</v>
      </c>
      <c r="E82">
        <v>4</v>
      </c>
      <c r="F82" t="s">
        <v>261</v>
      </c>
      <c r="G82" t="s">
        <v>172</v>
      </c>
      <c r="H82" s="14">
        <v>1.0162449468483306</v>
      </c>
      <c r="I82" s="14">
        <v>0.11790687228627041</v>
      </c>
      <c r="J82" s="14">
        <f t="shared" si="8"/>
        <v>0.89833807456206016</v>
      </c>
      <c r="K82" s="14">
        <v>5.5823353293413183</v>
      </c>
      <c r="L82" s="14">
        <f t="shared" si="9"/>
        <v>16.092513644608637</v>
      </c>
      <c r="M82" s="14">
        <v>1.2501871537655338</v>
      </c>
      <c r="N82" s="15">
        <v>8.2887649280196318E-2</v>
      </c>
      <c r="O82" s="14">
        <f t="shared" si="10"/>
        <v>1.1672995044853374</v>
      </c>
      <c r="P82" s="14">
        <v>5.5548902195608783</v>
      </c>
      <c r="Q82" s="14">
        <f t="shared" si="11"/>
        <v>21.01390771639073</v>
      </c>
    </row>
    <row r="83" spans="1:17">
      <c r="A83" s="8" t="s">
        <v>220</v>
      </c>
      <c r="B83" s="10">
        <v>38937</v>
      </c>
      <c r="C83" t="s">
        <v>77</v>
      </c>
      <c r="D83" t="s">
        <v>259</v>
      </c>
      <c r="E83">
        <v>1</v>
      </c>
      <c r="F83" t="s">
        <v>262</v>
      </c>
      <c r="G83" t="s">
        <v>176</v>
      </c>
      <c r="H83" s="14">
        <v>0.40799520886360235</v>
      </c>
      <c r="I83" s="14">
        <v>0.11790687228627041</v>
      </c>
      <c r="J83" s="14">
        <f t="shared" si="8"/>
        <v>0.29008833657733196</v>
      </c>
      <c r="K83" s="14">
        <v>13.93659531090724</v>
      </c>
      <c r="L83" s="14">
        <f t="shared" si="9"/>
        <v>2.0814864040021255</v>
      </c>
      <c r="M83" s="14">
        <v>0.40799520886360235</v>
      </c>
      <c r="N83" s="15">
        <v>8.2887649280196318E-2</v>
      </c>
      <c r="O83" s="14">
        <f t="shared" si="10"/>
        <v>0.32510755958340604</v>
      </c>
      <c r="P83" s="14">
        <v>14.665259938837924</v>
      </c>
      <c r="Q83" s="14">
        <f t="shared" si="11"/>
        <v>2.2168550775048015</v>
      </c>
    </row>
    <row r="84" spans="1:17">
      <c r="A84" s="8" t="s">
        <v>221</v>
      </c>
      <c r="B84" s="10">
        <v>38937</v>
      </c>
      <c r="C84" t="s">
        <v>77</v>
      </c>
      <c r="D84" t="s">
        <v>259</v>
      </c>
      <c r="E84">
        <v>2</v>
      </c>
      <c r="F84" t="s">
        <v>262</v>
      </c>
      <c r="G84" t="s">
        <v>177</v>
      </c>
      <c r="H84" s="14">
        <v>0.16469531366971107</v>
      </c>
      <c r="I84" s="14">
        <v>0.11790687228627041</v>
      </c>
      <c r="J84" s="14">
        <f t="shared" si="8"/>
        <v>4.6788441383440668E-2</v>
      </c>
      <c r="K84" s="14">
        <v>15.252940019665683</v>
      </c>
      <c r="L84" s="14">
        <f t="shared" si="9"/>
        <v>0.30675031386156454</v>
      </c>
      <c r="M84" s="14">
        <v>0.23019913160652777</v>
      </c>
      <c r="N84" s="15">
        <v>8.2887649280196318E-2</v>
      </c>
      <c r="O84" s="14">
        <f t="shared" si="10"/>
        <v>0.14731148232633146</v>
      </c>
      <c r="P84" s="14">
        <v>15.428436578171091</v>
      </c>
      <c r="Q84" s="14">
        <f t="shared" si="11"/>
        <v>0.95480498999331509</v>
      </c>
    </row>
    <row r="85" spans="1:17">
      <c r="A85" s="8" t="s">
        <v>222</v>
      </c>
      <c r="B85" s="10">
        <v>38937</v>
      </c>
      <c r="C85" t="s">
        <v>77</v>
      </c>
      <c r="D85" t="s">
        <v>259</v>
      </c>
      <c r="E85">
        <v>3</v>
      </c>
      <c r="F85" t="s">
        <v>60</v>
      </c>
      <c r="G85" t="s">
        <v>178</v>
      </c>
      <c r="H85" s="14">
        <v>0.16469531366971107</v>
      </c>
      <c r="I85" s="14">
        <v>0.11790687228627041</v>
      </c>
      <c r="J85" s="14">
        <f t="shared" si="8"/>
        <v>4.6788441383440668E-2</v>
      </c>
      <c r="K85" s="14">
        <v>15.050916666666666</v>
      </c>
      <c r="L85" s="14">
        <f t="shared" si="9"/>
        <v>0.310867719353355</v>
      </c>
      <c r="M85" s="14">
        <v>0.27698757298996846</v>
      </c>
      <c r="N85" s="15">
        <v>8.2887649280196318E-2</v>
      </c>
      <c r="O85" s="14">
        <f t="shared" si="10"/>
        <v>0.19409992370977214</v>
      </c>
      <c r="P85" s="14">
        <v>15.356708333333334</v>
      </c>
      <c r="Q85" s="14">
        <f t="shared" si="11"/>
        <v>1.2639422426774758</v>
      </c>
    </row>
    <row r="86" spans="1:17">
      <c r="A86" s="8" t="s">
        <v>223</v>
      </c>
      <c r="B86" s="10">
        <v>38937</v>
      </c>
      <c r="C86" t="s">
        <v>77</v>
      </c>
      <c r="D86" t="s">
        <v>259</v>
      </c>
      <c r="E86">
        <v>4</v>
      </c>
      <c r="F86" t="s">
        <v>262</v>
      </c>
      <c r="G86" t="s">
        <v>172</v>
      </c>
      <c r="H86" s="14">
        <v>0.23955681988321589</v>
      </c>
      <c r="I86" s="14">
        <v>0.11790687228627041</v>
      </c>
      <c r="J86" s="14">
        <f t="shared" si="8"/>
        <v>0.12164994759694549</v>
      </c>
      <c r="K86" s="14">
        <v>15.488165853658536</v>
      </c>
      <c r="L86" s="14">
        <f t="shared" si="9"/>
        <v>0.78543804829033359</v>
      </c>
      <c r="M86" s="14">
        <v>0.19276837849977549</v>
      </c>
      <c r="N86" s="15">
        <v>8.2887649280196318E-2</v>
      </c>
      <c r="O86" s="14">
        <f t="shared" si="10"/>
        <v>0.10988072921957917</v>
      </c>
      <c r="P86" s="14">
        <v>15.542185365853658</v>
      </c>
      <c r="Q86" s="14">
        <f t="shared" si="11"/>
        <v>0.7069837775901725</v>
      </c>
    </row>
    <row r="87" spans="1:17">
      <c r="A87" s="8" t="s">
        <v>224</v>
      </c>
      <c r="B87" s="10">
        <v>38937</v>
      </c>
      <c r="C87" t="s">
        <v>77</v>
      </c>
      <c r="D87" t="s">
        <v>332</v>
      </c>
      <c r="E87">
        <v>1</v>
      </c>
      <c r="F87" t="s">
        <v>260</v>
      </c>
      <c r="G87" t="s">
        <v>178</v>
      </c>
      <c r="H87" s="14">
        <v>0.81973349303787979</v>
      </c>
      <c r="I87" s="14">
        <v>0.11790687228627041</v>
      </c>
      <c r="J87" s="14">
        <f t="shared" si="8"/>
        <v>0.7018266207516094</v>
      </c>
      <c r="K87" s="14">
        <v>3.6750602409638553</v>
      </c>
      <c r="L87" s="14">
        <f t="shared" si="9"/>
        <v>19.097009973570984</v>
      </c>
      <c r="M87" s="14">
        <v>0.26762988471328031</v>
      </c>
      <c r="N87" s="15">
        <v>8.2887649280196318E-2</v>
      </c>
      <c r="O87" s="14">
        <f t="shared" si="10"/>
        <v>0.18474223543308399</v>
      </c>
      <c r="P87" s="14">
        <v>3.5897590361445779</v>
      </c>
      <c r="Q87" s="14">
        <f t="shared" si="11"/>
        <v>5.146368699763709</v>
      </c>
    </row>
    <row r="88" spans="1:17">
      <c r="A88" s="8" t="s">
        <v>225</v>
      </c>
      <c r="B88" s="10">
        <v>38937</v>
      </c>
      <c r="C88" t="s">
        <v>77</v>
      </c>
      <c r="D88" t="s">
        <v>332</v>
      </c>
      <c r="E88">
        <v>2</v>
      </c>
      <c r="F88" t="s">
        <v>260</v>
      </c>
      <c r="G88" t="s">
        <v>172</v>
      </c>
      <c r="H88" s="14">
        <v>1.7087138793232519</v>
      </c>
      <c r="I88" s="14">
        <v>0.11790687228627041</v>
      </c>
      <c r="J88" s="14">
        <f t="shared" si="8"/>
        <v>1.5908070070369815</v>
      </c>
      <c r="K88" s="14">
        <v>3.914893617021276</v>
      </c>
      <c r="L88" s="14">
        <f t="shared" si="9"/>
        <v>40.634744201488118</v>
      </c>
      <c r="M88" s="14">
        <v>0.70744123371762235</v>
      </c>
      <c r="N88" s="15">
        <v>8.2887649280196318E-2</v>
      </c>
      <c r="O88" s="14">
        <f t="shared" si="10"/>
        <v>0.62455358443742603</v>
      </c>
      <c r="P88" s="14">
        <v>3.9419729206963243</v>
      </c>
      <c r="Q88" s="14">
        <f t="shared" si="11"/>
        <v>15.843680233275236</v>
      </c>
    </row>
    <row r="89" spans="1:17">
      <c r="A89" s="8" t="s">
        <v>226</v>
      </c>
      <c r="B89" s="10">
        <v>38937</v>
      </c>
      <c r="C89" t="s">
        <v>77</v>
      </c>
      <c r="D89" t="s">
        <v>332</v>
      </c>
      <c r="E89">
        <v>3</v>
      </c>
      <c r="F89" t="s">
        <v>260</v>
      </c>
      <c r="G89" t="s">
        <v>176</v>
      </c>
      <c r="H89" s="14">
        <v>4.0855667016020369</v>
      </c>
      <c r="I89" s="14">
        <v>0.11790687228627041</v>
      </c>
      <c r="J89" s="14">
        <f t="shared" si="8"/>
        <v>3.9676598293157666</v>
      </c>
      <c r="K89" s="14">
        <v>4.0002362204724404</v>
      </c>
      <c r="L89" s="14">
        <f>(J89*100)/K89</f>
        <v>99.185638313308743</v>
      </c>
      <c r="M89" s="14">
        <v>0.80101811648450372</v>
      </c>
      <c r="N89" s="15">
        <v>8.2887649280196318E-2</v>
      </c>
      <c r="O89" s="14">
        <f t="shared" si="10"/>
        <v>0.7181304672043074</v>
      </c>
      <c r="P89" s="14">
        <v>4.0042125984251964</v>
      </c>
      <c r="Q89" s="14">
        <f t="shared" si="11"/>
        <v>17.934374101083908</v>
      </c>
    </row>
    <row r="90" spans="1:17">
      <c r="A90" s="8" t="s">
        <v>227</v>
      </c>
      <c r="B90" s="10">
        <v>38937</v>
      </c>
      <c r="C90" t="s">
        <v>77</v>
      </c>
      <c r="D90" t="s">
        <v>332</v>
      </c>
      <c r="E90">
        <v>4</v>
      </c>
      <c r="F90" t="s">
        <v>260</v>
      </c>
      <c r="G90" t="s">
        <v>177</v>
      </c>
      <c r="H90" s="14">
        <v>3.5147477167240604</v>
      </c>
      <c r="I90" s="14">
        <v>0.11790687228627041</v>
      </c>
      <c r="J90" s="14">
        <f t="shared" si="8"/>
        <v>3.39684084443779</v>
      </c>
      <c r="K90" s="14">
        <v>3.7360721442885776</v>
      </c>
      <c r="L90" s="14">
        <f t="shared" si="9"/>
        <v>90.920108425385237</v>
      </c>
      <c r="M90" s="14">
        <v>2.1017367869441528</v>
      </c>
      <c r="N90" s="15">
        <v>8.2887649280196318E-2</v>
      </c>
      <c r="O90" s="14">
        <f t="shared" si="10"/>
        <v>2.0188491376639566</v>
      </c>
      <c r="P90" s="14">
        <v>3.7106813627254516</v>
      </c>
      <c r="Q90" s="14">
        <f t="shared" si="11"/>
        <v>54.406426753418025</v>
      </c>
    </row>
    <row r="91" spans="1:17">
      <c r="A91" s="8" t="s">
        <v>228</v>
      </c>
      <c r="B91" s="10">
        <v>38937</v>
      </c>
      <c r="C91" t="s">
        <v>77</v>
      </c>
      <c r="D91" t="s">
        <v>332</v>
      </c>
      <c r="E91">
        <v>1</v>
      </c>
      <c r="F91" t="s">
        <v>261</v>
      </c>
      <c r="G91" t="s">
        <v>178</v>
      </c>
      <c r="H91" s="14">
        <v>0.15533762539302295</v>
      </c>
      <c r="I91" s="14">
        <v>0.11790687228627041</v>
      </c>
      <c r="J91" s="14">
        <f t="shared" si="8"/>
        <v>3.7430753106752548E-2</v>
      </c>
      <c r="K91" s="14">
        <v>4.5160563380281671</v>
      </c>
      <c r="L91" s="14">
        <f t="shared" si="9"/>
        <v>0.82883716023560139</v>
      </c>
      <c r="M91" s="14">
        <v>1.7742176972600687</v>
      </c>
      <c r="N91" s="15">
        <v>8.2887649280196318E-2</v>
      </c>
      <c r="O91" s="14">
        <f t="shared" si="10"/>
        <v>1.6913300479798723</v>
      </c>
      <c r="P91" s="14">
        <v>4.574647887323942</v>
      </c>
      <c r="Q91" s="14">
        <f t="shared" si="11"/>
        <v>36.971808314830966</v>
      </c>
    </row>
    <row r="92" spans="1:17">
      <c r="A92" s="8" t="s">
        <v>229</v>
      </c>
      <c r="B92" s="10">
        <v>38937</v>
      </c>
      <c r="C92" t="s">
        <v>77</v>
      </c>
      <c r="D92" t="s">
        <v>332</v>
      </c>
      <c r="E92">
        <v>2</v>
      </c>
      <c r="F92" t="s">
        <v>261</v>
      </c>
      <c r="G92" t="s">
        <v>172</v>
      </c>
      <c r="H92" s="14">
        <v>0.7355142985476868</v>
      </c>
      <c r="I92" s="14">
        <v>0.11790687228627041</v>
      </c>
      <c r="J92" s="14">
        <f t="shared" si="8"/>
        <v>0.6176074262614164</v>
      </c>
      <c r="K92" s="14">
        <v>4.4645564516129026</v>
      </c>
      <c r="L92" s="14">
        <f t="shared" si="9"/>
        <v>13.833567409328971</v>
      </c>
      <c r="M92" s="14">
        <v>1.998802215900584</v>
      </c>
      <c r="N92" s="15">
        <v>8.2887649280196318E-2</v>
      </c>
      <c r="O92" s="14">
        <f t="shared" si="10"/>
        <v>1.9159145666203878</v>
      </c>
      <c r="P92" s="14">
        <v>4.5313911290322579</v>
      </c>
      <c r="Q92" s="14">
        <f t="shared" si="11"/>
        <v>42.280935634650419</v>
      </c>
    </row>
    <row r="93" spans="1:17">
      <c r="A93" s="8" t="s">
        <v>230</v>
      </c>
      <c r="B93" s="10">
        <v>38937</v>
      </c>
      <c r="C93" t="s">
        <v>77</v>
      </c>
      <c r="D93" t="s">
        <v>332</v>
      </c>
      <c r="E93">
        <v>3</v>
      </c>
      <c r="F93" t="s">
        <v>261</v>
      </c>
      <c r="G93" t="s">
        <v>176</v>
      </c>
      <c r="H93" s="14">
        <v>0.18341069022308734</v>
      </c>
      <c r="I93" s="14">
        <v>0.11790687228627041</v>
      </c>
      <c r="J93" s="14">
        <f t="shared" si="8"/>
        <v>6.5503817936816935E-2</v>
      </c>
      <c r="K93" s="14">
        <v>4.8510671936758909</v>
      </c>
      <c r="L93" s="14">
        <f t="shared" si="9"/>
        <v>1.3502970649883224</v>
      </c>
      <c r="M93" s="14">
        <v>0.15533762539302295</v>
      </c>
      <c r="N93" s="15">
        <v>8.2887649280196318E-2</v>
      </c>
      <c r="O93" s="14">
        <f t="shared" si="10"/>
        <v>7.2449976112826636E-2</v>
      </c>
      <c r="P93" s="14">
        <v>4.826956521739131</v>
      </c>
      <c r="Q93" s="14">
        <f t="shared" si="11"/>
        <v>1.5009452806656569</v>
      </c>
    </row>
    <row r="94" spans="1:17">
      <c r="A94" s="8" t="s">
        <v>231</v>
      </c>
      <c r="B94" s="10">
        <v>38937</v>
      </c>
      <c r="C94" t="s">
        <v>77</v>
      </c>
      <c r="D94" t="s">
        <v>332</v>
      </c>
      <c r="E94">
        <v>4</v>
      </c>
      <c r="F94" t="s">
        <v>261</v>
      </c>
      <c r="G94" t="s">
        <v>177</v>
      </c>
      <c r="H94" s="14">
        <v>0.49221440335379529</v>
      </c>
      <c r="I94" s="14">
        <v>0.11790687228627041</v>
      </c>
      <c r="J94" s="14">
        <f t="shared" si="8"/>
        <v>0.3743075310675249</v>
      </c>
      <c r="K94" s="14">
        <v>5.0211594202898544</v>
      </c>
      <c r="L94" s="14">
        <f t="shared" si="9"/>
        <v>7.4546036032036085</v>
      </c>
      <c r="M94" s="14">
        <v>0.40799520886360208</v>
      </c>
      <c r="N94" s="15">
        <v>8.2887649280196318E-2</v>
      </c>
      <c r="O94" s="14">
        <f t="shared" si="10"/>
        <v>0.32510755958340576</v>
      </c>
      <c r="P94" s="14">
        <v>4.9571014492753624</v>
      </c>
      <c r="Q94" s="14">
        <f t="shared" si="11"/>
        <v>6.5584205389004202</v>
      </c>
    </row>
    <row r="95" spans="1:17">
      <c r="A95" s="8" t="s">
        <v>232</v>
      </c>
      <c r="B95" s="10">
        <v>38937</v>
      </c>
      <c r="C95" t="s">
        <v>77</v>
      </c>
      <c r="D95" t="s">
        <v>332</v>
      </c>
      <c r="E95">
        <v>1</v>
      </c>
      <c r="F95" t="s">
        <v>262</v>
      </c>
      <c r="G95" t="s">
        <v>178</v>
      </c>
      <c r="H95" s="14">
        <v>0.15533762539302295</v>
      </c>
      <c r="I95" s="14">
        <v>0.11790687228627041</v>
      </c>
      <c r="J95" s="14">
        <f t="shared" si="8"/>
        <v>3.7430753106752548E-2</v>
      </c>
      <c r="K95" s="14">
        <v>14.734254689042452</v>
      </c>
      <c r="L95" s="14">
        <f t="shared" si="9"/>
        <v>0.25403899889547177</v>
      </c>
      <c r="M95" s="14">
        <v>0.14597993711633481</v>
      </c>
      <c r="N95" s="15">
        <v>8.2887649280196318E-2</v>
      </c>
      <c r="O95" s="14">
        <f t="shared" si="10"/>
        <v>6.3092287836138489E-2</v>
      </c>
      <c r="P95" s="14">
        <v>14.821915103652518</v>
      </c>
      <c r="Q95" s="14">
        <f t="shared" si="11"/>
        <v>0.4256689327588366</v>
      </c>
    </row>
    <row r="96" spans="1:17">
      <c r="A96" s="8" t="s">
        <v>233</v>
      </c>
      <c r="B96" s="10">
        <v>38937</v>
      </c>
      <c r="C96" t="s">
        <v>77</v>
      </c>
      <c r="D96" t="s">
        <v>332</v>
      </c>
      <c r="E96">
        <v>2</v>
      </c>
      <c r="F96" t="s">
        <v>262</v>
      </c>
      <c r="G96" t="s">
        <v>172</v>
      </c>
      <c r="H96" s="14">
        <v>0.23955681988321617</v>
      </c>
      <c r="I96" s="14">
        <v>0.11790687228627041</v>
      </c>
      <c r="J96" s="14">
        <f t="shared" si="8"/>
        <v>0.12164994759694576</v>
      </c>
      <c r="K96" s="14">
        <v>14.582751744765702</v>
      </c>
      <c r="L96" s="14">
        <f t="shared" si="9"/>
        <v>0.83420433760459856</v>
      </c>
      <c r="M96" s="14">
        <v>0.19276837849977549</v>
      </c>
      <c r="N96" s="15">
        <v>8.2887649280196318E-2</v>
      </c>
      <c r="O96" s="14">
        <f t="shared" si="10"/>
        <v>0.10988072921957917</v>
      </c>
      <c r="P96" s="14">
        <v>14.890528414755734</v>
      </c>
      <c r="Q96" s="14">
        <f t="shared" si="11"/>
        <v>0.73792363950424433</v>
      </c>
    </row>
    <row r="97" spans="1:17">
      <c r="A97" s="8" t="s">
        <v>234</v>
      </c>
      <c r="B97" s="10">
        <v>38937</v>
      </c>
      <c r="C97" t="s">
        <v>77</v>
      </c>
      <c r="D97" t="s">
        <v>332</v>
      </c>
      <c r="E97">
        <v>3</v>
      </c>
      <c r="F97" t="s">
        <v>262</v>
      </c>
      <c r="G97" t="s">
        <v>176</v>
      </c>
      <c r="H97" s="14">
        <v>0.25827219643659244</v>
      </c>
      <c r="I97" s="14">
        <v>0.11790687228627041</v>
      </c>
      <c r="J97" s="14">
        <f t="shared" si="8"/>
        <v>0.14036532415032205</v>
      </c>
      <c r="K97" s="14">
        <v>15.303156342182891</v>
      </c>
      <c r="L97" s="14">
        <f t="shared" si="9"/>
        <v>0.91723119735376035</v>
      </c>
      <c r="M97" s="14">
        <v>0.20212606677646361</v>
      </c>
      <c r="N97" s="15">
        <v>8.2887649280196318E-2</v>
      </c>
      <c r="O97" s="14">
        <f t="shared" si="10"/>
        <v>0.11923841749626729</v>
      </c>
      <c r="P97" s="14">
        <v>15.654601769911503</v>
      </c>
      <c r="Q97" s="14">
        <f t="shared" si="11"/>
        <v>0.76168285369894373</v>
      </c>
    </row>
    <row r="98" spans="1:17">
      <c r="A98" s="8" t="s">
        <v>235</v>
      </c>
      <c r="B98" s="10">
        <v>38937</v>
      </c>
      <c r="C98" t="s">
        <v>77</v>
      </c>
      <c r="D98" t="s">
        <v>332</v>
      </c>
      <c r="E98">
        <v>4</v>
      </c>
      <c r="F98" t="s">
        <v>262</v>
      </c>
      <c r="G98" t="s">
        <v>177</v>
      </c>
      <c r="H98" s="14">
        <v>0.24891450815990429</v>
      </c>
      <c r="I98" s="14">
        <v>0.11790687228627041</v>
      </c>
      <c r="J98" s="14">
        <f t="shared" si="8"/>
        <v>0.1310076358736339</v>
      </c>
      <c r="K98" s="14">
        <v>15.414833659491194</v>
      </c>
      <c r="L98" s="14">
        <f t="shared" si="9"/>
        <v>0.84988030858815089</v>
      </c>
      <c r="M98" s="14">
        <v>0.13662224883964666</v>
      </c>
      <c r="N98" s="15">
        <v>8.2887649280196318E-2</v>
      </c>
      <c r="O98" s="14">
        <f t="shared" si="10"/>
        <v>5.3734599559450341E-2</v>
      </c>
      <c r="P98" s="14">
        <v>15.483786692759296</v>
      </c>
      <c r="Q98" s="14">
        <f t="shared" si="11"/>
        <v>0.34703784433156987</v>
      </c>
    </row>
    <row r="99" spans="1:17">
      <c r="A99" s="8" t="s">
        <v>236</v>
      </c>
      <c r="B99" s="10">
        <v>38937</v>
      </c>
      <c r="C99" t="s">
        <v>77</v>
      </c>
      <c r="D99" t="s">
        <v>61</v>
      </c>
      <c r="E99">
        <v>1</v>
      </c>
      <c r="F99" t="s">
        <v>62</v>
      </c>
      <c r="G99" t="s">
        <v>172</v>
      </c>
      <c r="H99" s="14">
        <v>1.2127564006587812</v>
      </c>
      <c r="I99" s="14">
        <v>0.11790687228627041</v>
      </c>
      <c r="J99" s="14">
        <f t="shared" si="8"/>
        <v>1.0948495283725108</v>
      </c>
      <c r="K99" s="14">
        <v>3.3632558139534874</v>
      </c>
      <c r="L99" s="14">
        <f t="shared" si="9"/>
        <v>32.553263532027366</v>
      </c>
      <c r="M99" s="14">
        <v>0.23019913160652777</v>
      </c>
      <c r="N99" s="15">
        <v>8.2887649280196318E-2</v>
      </c>
      <c r="O99" s="14">
        <f t="shared" si="10"/>
        <v>0.14731148232633146</v>
      </c>
      <c r="P99" s="14">
        <v>3.3306976744186043</v>
      </c>
      <c r="Q99" s="14">
        <f t="shared" si="11"/>
        <v>4.4228416003576685</v>
      </c>
    </row>
    <row r="100" spans="1:17">
      <c r="A100" s="8" t="s">
        <v>237</v>
      </c>
      <c r="B100" s="10">
        <v>38937</v>
      </c>
      <c r="C100" t="s">
        <v>77</v>
      </c>
      <c r="D100" t="s">
        <v>346</v>
      </c>
      <c r="E100">
        <v>2</v>
      </c>
      <c r="F100" t="s">
        <v>260</v>
      </c>
      <c r="G100" t="s">
        <v>178</v>
      </c>
      <c r="H100" s="14">
        <v>1.792933073813445</v>
      </c>
      <c r="I100" s="14">
        <v>0.11790687228627041</v>
      </c>
      <c r="J100" s="14">
        <f t="shared" si="8"/>
        <v>1.6750262015271746</v>
      </c>
      <c r="K100" s="14">
        <v>3.3163385826771652</v>
      </c>
      <c r="L100" s="14">
        <f t="shared" si="9"/>
        <v>50.508298829216166</v>
      </c>
      <c r="M100" s="14">
        <v>1.6432100613864349</v>
      </c>
      <c r="N100" s="15">
        <v>8.2887649280196318E-2</v>
      </c>
      <c r="O100" s="14">
        <f t="shared" si="10"/>
        <v>1.5603224121062387</v>
      </c>
      <c r="P100" s="14">
        <v>3.3765748031496061</v>
      </c>
      <c r="Q100" s="14">
        <f t="shared" si="11"/>
        <v>46.210213102662472</v>
      </c>
    </row>
    <row r="101" spans="1:17">
      <c r="A101" s="8" t="s">
        <v>238</v>
      </c>
      <c r="B101" s="10">
        <v>38937</v>
      </c>
      <c r="C101" t="s">
        <v>77</v>
      </c>
      <c r="D101" t="s">
        <v>346</v>
      </c>
      <c r="E101">
        <v>3</v>
      </c>
      <c r="F101" t="s">
        <v>260</v>
      </c>
      <c r="G101" t="s">
        <v>177</v>
      </c>
      <c r="H101" s="14">
        <v>1.8677945800269502</v>
      </c>
      <c r="I101" s="14">
        <v>0.11790687228627041</v>
      </c>
      <c r="J101" s="14">
        <f t="shared" si="8"/>
        <v>1.7498877077406798</v>
      </c>
      <c r="K101" s="14">
        <v>3.8208000000000002</v>
      </c>
      <c r="L101" s="14">
        <f t="shared" si="9"/>
        <v>45.798987325708744</v>
      </c>
      <c r="M101" s="14">
        <v>1.6619254379398112</v>
      </c>
      <c r="N101" s="15">
        <v>8.2887649280196318E-2</v>
      </c>
      <c r="O101" s="14">
        <f t="shared" si="10"/>
        <v>1.579037788659615</v>
      </c>
      <c r="P101" s="14">
        <v>3.88992</v>
      </c>
      <c r="Q101" s="14">
        <f t="shared" si="11"/>
        <v>40.593065889777037</v>
      </c>
    </row>
    <row r="102" spans="1:17">
      <c r="A102" s="8" t="s">
        <v>239</v>
      </c>
      <c r="B102" s="10">
        <v>38937</v>
      </c>
      <c r="C102" t="s">
        <v>77</v>
      </c>
      <c r="D102" t="s">
        <v>346</v>
      </c>
      <c r="E102">
        <v>4</v>
      </c>
      <c r="F102" t="s">
        <v>260</v>
      </c>
      <c r="G102" t="s">
        <v>176</v>
      </c>
      <c r="H102" s="14">
        <v>1.7180715675999401</v>
      </c>
      <c r="I102" s="14">
        <v>0.11790687228627041</v>
      </c>
      <c r="J102" s="14">
        <f t="shared" si="8"/>
        <v>1.6001646953136697</v>
      </c>
      <c r="K102" s="14">
        <v>4.0632681017612517</v>
      </c>
      <c r="L102" s="14">
        <f t="shared" si="9"/>
        <v>39.381223567799211</v>
      </c>
      <c r="M102" s="14">
        <v>1.6993561910465638</v>
      </c>
      <c r="N102" s="15">
        <v>8.2887649280196318E-2</v>
      </c>
      <c r="O102" s="14">
        <f t="shared" si="10"/>
        <v>1.6164685417663676</v>
      </c>
      <c r="P102" s="14">
        <v>3.9531311154598825</v>
      </c>
      <c r="Q102" s="14">
        <f t="shared" si="11"/>
        <v>40.890840565461936</v>
      </c>
    </row>
    <row r="103" spans="1:17">
      <c r="A103" s="8" t="s">
        <v>240</v>
      </c>
      <c r="B103" s="10">
        <v>38937</v>
      </c>
      <c r="C103" t="s">
        <v>77</v>
      </c>
      <c r="D103" t="s">
        <v>63</v>
      </c>
      <c r="E103">
        <v>1</v>
      </c>
      <c r="F103" t="s">
        <v>64</v>
      </c>
      <c r="G103" t="s">
        <v>172</v>
      </c>
      <c r="H103" s="14">
        <v>1.5777062434496179</v>
      </c>
      <c r="I103" s="14">
        <v>0.11790687228627041</v>
      </c>
      <c r="J103" s="14">
        <f t="shared" si="8"/>
        <v>1.4597993711633475</v>
      </c>
      <c r="K103" s="14">
        <v>4.3750588235294119</v>
      </c>
      <c r="L103" s="14">
        <f t="shared" si="9"/>
        <v>33.366394145661111</v>
      </c>
      <c r="M103" s="14">
        <v>0.32377601437340914</v>
      </c>
      <c r="N103" s="15">
        <v>8.2887649280196318E-2</v>
      </c>
      <c r="O103" s="14">
        <f t="shared" si="10"/>
        <v>0.24088836509321282</v>
      </c>
      <c r="P103" s="14">
        <v>4.4809411764705889</v>
      </c>
      <c r="Q103" s="14">
        <f t="shared" si="11"/>
        <v>5.3758430563230117</v>
      </c>
    </row>
    <row r="104" spans="1:17">
      <c r="A104" s="8" t="s">
        <v>241</v>
      </c>
      <c r="B104" s="10">
        <v>38937</v>
      </c>
      <c r="C104" t="s">
        <v>77</v>
      </c>
      <c r="D104" t="s">
        <v>346</v>
      </c>
      <c r="E104">
        <v>2</v>
      </c>
      <c r="F104" t="s">
        <v>261</v>
      </c>
      <c r="G104" t="s">
        <v>178</v>
      </c>
      <c r="H104" s="14">
        <v>0.37992214403353791</v>
      </c>
      <c r="I104" s="14">
        <v>0.11790687228627041</v>
      </c>
      <c r="J104" s="14">
        <f t="shared" si="8"/>
        <v>0.26201527174726752</v>
      </c>
      <c r="K104" s="14">
        <v>4.8834730538922138</v>
      </c>
      <c r="L104" s="14">
        <f t="shared" si="9"/>
        <v>5.3653469335401933</v>
      </c>
      <c r="M104" s="14">
        <v>0.6138643509507411</v>
      </c>
      <c r="N104" s="15">
        <v>8.2887649280196318E-2</v>
      </c>
      <c r="O104" s="14">
        <f t="shared" si="10"/>
        <v>0.53097670167054478</v>
      </c>
      <c r="P104" s="14">
        <v>4.9076247504990009</v>
      </c>
      <c r="Q104" s="14">
        <f t="shared" si="11"/>
        <v>10.819423421005361</v>
      </c>
    </row>
    <row r="105" spans="1:17">
      <c r="A105" s="8" t="s">
        <v>242</v>
      </c>
      <c r="B105" s="10">
        <v>38937</v>
      </c>
      <c r="C105" t="s">
        <v>77</v>
      </c>
      <c r="D105" t="s">
        <v>346</v>
      </c>
      <c r="E105">
        <v>3</v>
      </c>
      <c r="F105" t="s">
        <v>261</v>
      </c>
      <c r="G105" t="s">
        <v>177</v>
      </c>
      <c r="H105" s="14">
        <v>0.93202575235813734</v>
      </c>
      <c r="I105" s="14">
        <v>0.11790687228627041</v>
      </c>
      <c r="J105" s="14">
        <f t="shared" si="8"/>
        <v>0.81411888007186695</v>
      </c>
      <c r="K105" s="14">
        <v>4.3763241106719368</v>
      </c>
      <c r="L105" s="14">
        <f t="shared" si="9"/>
        <v>18.602801334722621</v>
      </c>
      <c r="M105" s="14">
        <v>0.88523731097469671</v>
      </c>
      <c r="N105" s="15">
        <v>8.2887649280196318E-2</v>
      </c>
      <c r="O105" s="14">
        <f t="shared" si="10"/>
        <v>0.80234966169450039</v>
      </c>
      <c r="P105" s="14">
        <v>4.6252766798418978</v>
      </c>
      <c r="Q105" s="14">
        <f t="shared" si="11"/>
        <v>17.347063045792243</v>
      </c>
    </row>
    <row r="106" spans="1:17">
      <c r="A106" s="8" t="s">
        <v>243</v>
      </c>
      <c r="B106" s="10">
        <v>38937</v>
      </c>
      <c r="C106" t="s">
        <v>77</v>
      </c>
      <c r="D106" t="s">
        <v>346</v>
      </c>
      <c r="E106">
        <v>4</v>
      </c>
      <c r="F106" t="s">
        <v>261</v>
      </c>
      <c r="G106" t="s">
        <v>176</v>
      </c>
      <c r="H106" s="14">
        <v>0.85716424614463227</v>
      </c>
      <c r="I106" s="14">
        <v>0.11790687228627041</v>
      </c>
      <c r="J106" s="14">
        <f t="shared" si="8"/>
        <v>0.73925737385836188</v>
      </c>
      <c r="K106" s="14">
        <v>4.6611417322834638</v>
      </c>
      <c r="L106" s="14">
        <f t="shared" si="9"/>
        <v>15.860006331457429</v>
      </c>
      <c r="M106" s="14">
        <v>1.3384706806985258</v>
      </c>
      <c r="N106" s="15">
        <v>8.2887649280196318E-2</v>
      </c>
      <c r="O106" s="14">
        <f t="shared" si="10"/>
        <v>1.2555830314183294</v>
      </c>
      <c r="P106" s="14">
        <v>4.6025393700787403</v>
      </c>
      <c r="Q106" s="14">
        <f t="shared" si="11"/>
        <v>27.280223599626673</v>
      </c>
    </row>
    <row r="107" spans="1:17">
      <c r="A107" s="8" t="s">
        <v>244</v>
      </c>
      <c r="B107" s="10">
        <v>38937</v>
      </c>
      <c r="C107" t="s">
        <v>77</v>
      </c>
      <c r="D107" t="s">
        <v>346</v>
      </c>
      <c r="E107">
        <v>1</v>
      </c>
      <c r="F107" t="s">
        <v>60</v>
      </c>
      <c r="G107" t="s">
        <v>172</v>
      </c>
      <c r="H107" s="14">
        <v>0.31441832609672099</v>
      </c>
      <c r="I107" s="14">
        <v>0.11790687228627041</v>
      </c>
      <c r="J107" s="14">
        <f t="shared" si="8"/>
        <v>0.1965114538104506</v>
      </c>
      <c r="K107" s="14">
        <v>15.378384539147673</v>
      </c>
      <c r="L107" s="14">
        <f t="shared" si="9"/>
        <v>1.2778419821029003</v>
      </c>
      <c r="M107" s="14">
        <v>0.67001048061086987</v>
      </c>
      <c r="N107" s="15">
        <v>8.2887649280196318E-2</v>
      </c>
      <c r="O107" s="14">
        <f t="shared" si="10"/>
        <v>0.58712283133067356</v>
      </c>
      <c r="P107" s="14">
        <v>15.22</v>
      </c>
      <c r="Q107" s="14">
        <f t="shared" si="11"/>
        <v>3.8575744502672378</v>
      </c>
    </row>
    <row r="108" spans="1:17">
      <c r="A108" s="8" t="s">
        <v>245</v>
      </c>
      <c r="B108" s="10">
        <v>38937</v>
      </c>
      <c r="C108" t="s">
        <v>77</v>
      </c>
      <c r="D108" t="s">
        <v>346</v>
      </c>
      <c r="E108">
        <v>2</v>
      </c>
      <c r="F108" t="s">
        <v>262</v>
      </c>
      <c r="G108" t="s">
        <v>178</v>
      </c>
      <c r="H108" s="14">
        <v>0.44542596197035489</v>
      </c>
      <c r="I108" s="14">
        <v>0.11790687228627041</v>
      </c>
      <c r="J108" s="14">
        <f t="shared" si="8"/>
        <v>0.3275190896840845</v>
      </c>
      <c r="K108" s="14">
        <v>15.553539381854439</v>
      </c>
      <c r="L108" s="14">
        <f t="shared" si="9"/>
        <v>2.1057527913304748</v>
      </c>
      <c r="M108" s="14">
        <v>0.79166042820781535</v>
      </c>
      <c r="N108" s="15">
        <v>8.2887649280196318E-2</v>
      </c>
      <c r="O108" s="14">
        <f t="shared" si="10"/>
        <v>0.70877277892761903</v>
      </c>
      <c r="P108" s="14">
        <v>15.292522432701897</v>
      </c>
      <c r="Q108" s="14">
        <f t="shared" si="11"/>
        <v>4.6347669722031091</v>
      </c>
    </row>
    <row r="109" spans="1:17">
      <c r="A109" s="8" t="s">
        <v>246</v>
      </c>
      <c r="B109" s="10">
        <v>38937</v>
      </c>
      <c r="C109" t="s">
        <v>77</v>
      </c>
      <c r="D109" t="s">
        <v>65</v>
      </c>
      <c r="E109">
        <v>3</v>
      </c>
      <c r="F109" t="s">
        <v>262</v>
      </c>
      <c r="G109" t="s">
        <v>177</v>
      </c>
      <c r="H109" s="14">
        <v>0.43606827369366646</v>
      </c>
      <c r="I109" s="14">
        <v>0.11790687228627041</v>
      </c>
      <c r="J109" s="14">
        <f t="shared" si="8"/>
        <v>0.31816140140739607</v>
      </c>
      <c r="K109" s="14">
        <v>16.115799803729143</v>
      </c>
      <c r="L109" s="14">
        <f t="shared" si="9"/>
        <v>1.9742203631356512</v>
      </c>
      <c r="M109" s="14">
        <v>0.88523731097469671</v>
      </c>
      <c r="N109" s="15">
        <v>8.2887649280196318E-2</v>
      </c>
      <c r="O109" s="14">
        <f t="shared" si="10"/>
        <v>0.80234966169450039</v>
      </c>
      <c r="P109" s="14">
        <v>15.894602551521098</v>
      </c>
      <c r="Q109" s="14">
        <f t="shared" si="11"/>
        <v>5.0479378713229686</v>
      </c>
    </row>
    <row r="110" spans="1:17">
      <c r="A110" s="8" t="s">
        <v>247</v>
      </c>
      <c r="B110" s="10">
        <v>38937</v>
      </c>
      <c r="C110" t="s">
        <v>77</v>
      </c>
      <c r="D110" t="s">
        <v>342</v>
      </c>
      <c r="E110">
        <v>4</v>
      </c>
      <c r="F110" t="s">
        <v>262</v>
      </c>
      <c r="G110" t="s">
        <v>176</v>
      </c>
      <c r="H110" s="14">
        <v>0.41735289714029045</v>
      </c>
      <c r="I110" s="14">
        <v>0.11790687228627041</v>
      </c>
      <c r="J110" s="14">
        <f t="shared" si="8"/>
        <v>0.29944602485402005</v>
      </c>
      <c r="K110" s="14">
        <v>16.439317073170734</v>
      </c>
      <c r="L110" s="14">
        <f t="shared" si="9"/>
        <v>1.8215235068537088</v>
      </c>
      <c r="M110" s="14">
        <v>0.64193741578080543</v>
      </c>
      <c r="N110" s="15">
        <v>8.2887649280196318E-2</v>
      </c>
      <c r="O110" s="14">
        <f t="shared" si="10"/>
        <v>0.55904976650060911</v>
      </c>
      <c r="P110" s="14">
        <v>16.88736585365854</v>
      </c>
      <c r="Q110" s="14">
        <f t="shared" si="11"/>
        <v>3.3104616276166867</v>
      </c>
    </row>
  </sheetData>
  <sheetCalcPr fullCalcOnLoad="1"/>
  <mergeCells count="2">
    <mergeCell ref="H1:L1"/>
    <mergeCell ref="M1:Q1"/>
  </mergeCells>
  <phoneticPr fontId="8"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10"/>
  <sheetViews>
    <sheetView workbookViewId="0">
      <selection activeCell="O11" sqref="O11"/>
    </sheetView>
  </sheetViews>
  <sheetFormatPr baseColWidth="10" defaultRowHeight="13"/>
  <cols>
    <col min="2" max="2" width="12.5703125" bestFit="1" customWidth="1"/>
    <col min="8" max="8" width="11" bestFit="1" customWidth="1"/>
    <col min="12" max="12" width="14.42578125" bestFit="1" customWidth="1"/>
    <col min="17" max="17" width="14.42578125" bestFit="1" customWidth="1"/>
  </cols>
  <sheetData>
    <row r="1" spans="1:17">
      <c r="H1" s="102" t="s">
        <v>314</v>
      </c>
      <c r="I1" s="102"/>
      <c r="J1" s="102"/>
      <c r="K1" s="102"/>
      <c r="L1" s="102"/>
      <c r="M1" s="103" t="s">
        <v>315</v>
      </c>
      <c r="N1" s="103"/>
      <c r="O1" s="103"/>
      <c r="P1" s="103"/>
      <c r="Q1" s="103"/>
    </row>
    <row r="2" spans="1:17" ht="16" customHeight="1">
      <c r="A2" s="1" t="s">
        <v>317</v>
      </c>
      <c r="B2" s="1" t="s">
        <v>182</v>
      </c>
      <c r="C2" s="1" t="s">
        <v>277</v>
      </c>
      <c r="D2" s="1" t="s">
        <v>67</v>
      </c>
      <c r="E2" s="1" t="s">
        <v>68</v>
      </c>
      <c r="F2" s="1" t="s">
        <v>69</v>
      </c>
      <c r="G2" s="1" t="s">
        <v>305</v>
      </c>
      <c r="H2" s="12" t="s">
        <v>311</v>
      </c>
      <c r="I2" s="12" t="s">
        <v>312</v>
      </c>
      <c r="J2" s="13" t="s">
        <v>313</v>
      </c>
      <c r="K2" s="13" t="s">
        <v>316</v>
      </c>
      <c r="L2" s="13" t="s">
        <v>106</v>
      </c>
      <c r="M2" s="12" t="s">
        <v>311</v>
      </c>
      <c r="N2" s="12" t="s">
        <v>312</v>
      </c>
      <c r="O2" s="13" t="s">
        <v>313</v>
      </c>
      <c r="P2" s="13" t="s">
        <v>316</v>
      </c>
      <c r="Q2" s="13" t="s">
        <v>106</v>
      </c>
    </row>
    <row r="3" spans="1:17">
      <c r="A3" s="8" t="s">
        <v>111</v>
      </c>
      <c r="B3" s="9">
        <v>38871</v>
      </c>
      <c r="C3" t="s">
        <v>278</v>
      </c>
      <c r="D3" t="s">
        <v>74</v>
      </c>
      <c r="E3">
        <v>1</v>
      </c>
      <c r="F3" t="s">
        <v>75</v>
      </c>
      <c r="G3" t="s">
        <v>176</v>
      </c>
      <c r="H3" s="14">
        <v>1.5875935253557629</v>
      </c>
      <c r="I3" s="14">
        <v>0.50678691059005399</v>
      </c>
      <c r="J3" s="14">
        <f>H3-I3</f>
        <v>1.0808066147657089</v>
      </c>
      <c r="K3" s="14">
        <v>4.0179446640316199</v>
      </c>
      <c r="L3" s="14">
        <f>(J3*100)/K3</f>
        <v>26.899489792406044</v>
      </c>
      <c r="M3" s="14">
        <v>4.7711517650090176</v>
      </c>
      <c r="N3" s="14">
        <v>0.64861716915112877</v>
      </c>
      <c r="O3" s="14">
        <f>M3-N3</f>
        <v>4.1225345958578892</v>
      </c>
      <c r="P3" s="14">
        <v>4.1394466403162049</v>
      </c>
      <c r="Q3" s="14">
        <f>(O3*100)/P3</f>
        <v>99.591441902074521</v>
      </c>
    </row>
    <row r="4" spans="1:17">
      <c r="A4" s="8" t="s">
        <v>112</v>
      </c>
      <c r="B4" s="9">
        <v>38871</v>
      </c>
      <c r="C4" t="s">
        <v>278</v>
      </c>
      <c r="D4" t="s">
        <v>76</v>
      </c>
      <c r="E4">
        <v>2</v>
      </c>
      <c r="F4" t="s">
        <v>258</v>
      </c>
      <c r="G4" t="s">
        <v>177</v>
      </c>
      <c r="H4" s="14">
        <v>3.423869137855152</v>
      </c>
      <c r="I4" s="14">
        <v>0.50678691059005399</v>
      </c>
      <c r="J4" s="14">
        <f t="shared" ref="J4:J67" si="0">H4-I4</f>
        <v>2.917082227265098</v>
      </c>
      <c r="K4" s="14">
        <v>1.661095890410959</v>
      </c>
      <c r="L4" s="14">
        <f t="shared" ref="L4:L67" si="1">(J4*100)/K4</f>
        <v>175.61191043241971</v>
      </c>
      <c r="M4" s="14">
        <v>4.7969183200206134</v>
      </c>
      <c r="N4" s="14">
        <v>0.64861716915112877</v>
      </c>
      <c r="O4" s="14">
        <f t="shared" ref="O4:O67" si="2">M4-N4</f>
        <v>4.1483011508694849</v>
      </c>
      <c r="P4" s="14">
        <v>1.7631963470319634</v>
      </c>
      <c r="Q4" s="14">
        <f t="shared" ref="Q4:Q67" si="3">(O4*100)/P4</f>
        <v>235.27165070710549</v>
      </c>
    </row>
    <row r="5" spans="1:17">
      <c r="A5" s="8" t="s">
        <v>326</v>
      </c>
      <c r="B5" s="9">
        <v>38871</v>
      </c>
      <c r="C5" t="s">
        <v>278</v>
      </c>
      <c r="D5" t="s">
        <v>259</v>
      </c>
      <c r="E5">
        <v>3</v>
      </c>
      <c r="F5" t="s">
        <v>260</v>
      </c>
      <c r="G5" t="s">
        <v>178</v>
      </c>
      <c r="H5" s="14">
        <v>1.7025135703457379</v>
      </c>
      <c r="I5" s="14">
        <v>0.50678691059005399</v>
      </c>
      <c r="J5" s="14">
        <f t="shared" si="0"/>
        <v>1.1957266597556839</v>
      </c>
      <c r="K5" s="14">
        <v>1.8222388059701491</v>
      </c>
      <c r="L5" s="14">
        <f t="shared" si="1"/>
        <v>65.618548778467385</v>
      </c>
      <c r="M5" s="14">
        <v>5.3805307910332392</v>
      </c>
      <c r="N5" s="14">
        <v>0.64861716915112877</v>
      </c>
      <c r="O5" s="14">
        <f t="shared" si="2"/>
        <v>4.7319136218821107</v>
      </c>
      <c r="P5" s="14">
        <v>2.3243283582089553</v>
      </c>
      <c r="Q5" s="14">
        <f t="shared" si="3"/>
        <v>203.581976925513</v>
      </c>
    </row>
    <row r="6" spans="1:17">
      <c r="A6" s="8" t="s">
        <v>136</v>
      </c>
      <c r="B6" s="9">
        <v>38871</v>
      </c>
      <c r="C6" t="s">
        <v>278</v>
      </c>
      <c r="D6" t="s">
        <v>259</v>
      </c>
      <c r="E6">
        <v>4</v>
      </c>
      <c r="F6" t="s">
        <v>260</v>
      </c>
      <c r="G6" t="s">
        <v>172</v>
      </c>
      <c r="H6" s="14">
        <v>1.3614210963861313</v>
      </c>
      <c r="I6" s="14">
        <v>0.50678691059005399</v>
      </c>
      <c r="J6" s="14">
        <f t="shared" si="0"/>
        <v>0.85463418579607731</v>
      </c>
      <c r="K6" s="14">
        <v>1.0439716312056735</v>
      </c>
      <c r="L6" s="14">
        <f t="shared" si="1"/>
        <v>81.863736547042748</v>
      </c>
      <c r="M6" s="14">
        <v>6.5760989435712442</v>
      </c>
      <c r="N6" s="14">
        <v>0.64861716915112877</v>
      </c>
      <c r="O6" s="14">
        <f t="shared" si="2"/>
        <v>5.9274817744201158</v>
      </c>
      <c r="P6" s="14">
        <v>1.7792907801418436</v>
      </c>
      <c r="Q6" s="14">
        <f t="shared" si="3"/>
        <v>333.13732868033986</v>
      </c>
    </row>
    <row r="7" spans="1:17">
      <c r="A7" s="8" t="s">
        <v>137</v>
      </c>
      <c r="B7" s="9">
        <v>38871</v>
      </c>
      <c r="C7" t="s">
        <v>278</v>
      </c>
      <c r="D7" t="s">
        <v>259</v>
      </c>
      <c r="E7">
        <v>1</v>
      </c>
      <c r="F7" t="s">
        <v>261</v>
      </c>
      <c r="G7" t="s">
        <v>176</v>
      </c>
      <c r="H7" s="14">
        <v>1.0068805320553573</v>
      </c>
      <c r="I7" s="14">
        <v>0.50678691059005399</v>
      </c>
      <c r="J7" s="14">
        <f t="shared" si="0"/>
        <v>0.50009362146530334</v>
      </c>
      <c r="K7" s="14">
        <v>4.1364438839848674</v>
      </c>
      <c r="L7" s="14">
        <f t="shared" si="1"/>
        <v>12.089940912809755</v>
      </c>
      <c r="M7" s="14">
        <v>1.9136408142231385</v>
      </c>
      <c r="N7" s="14">
        <v>0.64861716915112877</v>
      </c>
      <c r="O7" s="14">
        <f t="shared" si="2"/>
        <v>1.2650236450720098</v>
      </c>
      <c r="P7" s="14">
        <v>4.1031525851197976</v>
      </c>
      <c r="Q7" s="14">
        <f t="shared" si="3"/>
        <v>30.830528936692602</v>
      </c>
    </row>
    <row r="8" spans="1:17">
      <c r="A8" s="8" t="s">
        <v>138</v>
      </c>
      <c r="B8" s="9">
        <v>38871</v>
      </c>
      <c r="C8" t="s">
        <v>278</v>
      </c>
      <c r="D8" t="s">
        <v>259</v>
      </c>
      <c r="E8">
        <v>2</v>
      </c>
      <c r="F8" t="s">
        <v>261</v>
      </c>
      <c r="G8" t="s">
        <v>177</v>
      </c>
      <c r="H8" s="14">
        <v>1.0582277861998142</v>
      </c>
      <c r="I8" s="14">
        <v>0.50678691059005399</v>
      </c>
      <c r="J8" s="14">
        <f t="shared" si="0"/>
        <v>0.55144087560976018</v>
      </c>
      <c r="K8" s="14">
        <v>4.9510659898477156</v>
      </c>
      <c r="L8" s="14">
        <f t="shared" si="1"/>
        <v>11.137821162967802</v>
      </c>
      <c r="M8" s="14">
        <v>3.6309817057459424</v>
      </c>
      <c r="N8" s="14">
        <v>0.64861716915112877</v>
      </c>
      <c r="O8" s="14">
        <f t="shared" si="2"/>
        <v>2.9823645365948135</v>
      </c>
      <c r="P8" s="14">
        <v>4.921827411167512</v>
      </c>
      <c r="Q8" s="14">
        <f t="shared" si="3"/>
        <v>60.594659004659484</v>
      </c>
    </row>
    <row r="9" spans="1:17">
      <c r="A9" s="8" t="s">
        <v>139</v>
      </c>
      <c r="B9" s="9">
        <v>38871</v>
      </c>
      <c r="C9" t="s">
        <v>278</v>
      </c>
      <c r="D9" t="s">
        <v>259</v>
      </c>
      <c r="E9">
        <v>3</v>
      </c>
      <c r="F9" t="s">
        <v>261</v>
      </c>
      <c r="G9" t="s">
        <v>178</v>
      </c>
      <c r="H9" s="14">
        <v>1.4861215707369553</v>
      </c>
      <c r="I9" s="14">
        <v>0.50678691059005399</v>
      </c>
      <c r="J9" s="14">
        <f t="shared" si="0"/>
        <v>0.97933466014690129</v>
      </c>
      <c r="K9" s="14">
        <v>4.7537911301859799</v>
      </c>
      <c r="L9" s="14">
        <f t="shared" si="1"/>
        <v>20.601129358171598</v>
      </c>
      <c r="M9" s="14">
        <v>3.7185879927853644</v>
      </c>
      <c r="N9" s="14">
        <v>0.64861716915112877</v>
      </c>
      <c r="O9" s="14">
        <f t="shared" si="2"/>
        <v>3.0699708236342356</v>
      </c>
      <c r="P9" s="14">
        <v>4.9091130185979965</v>
      </c>
      <c r="Q9" s="14">
        <f t="shared" si="3"/>
        <v>62.536161054018564</v>
      </c>
    </row>
    <row r="10" spans="1:17">
      <c r="A10" s="8" t="s">
        <v>140</v>
      </c>
      <c r="B10" s="9">
        <v>38871</v>
      </c>
      <c r="C10" t="s">
        <v>278</v>
      </c>
      <c r="D10" t="s">
        <v>259</v>
      </c>
      <c r="E10">
        <v>4</v>
      </c>
      <c r="F10" t="s">
        <v>261</v>
      </c>
      <c r="G10" t="s">
        <v>172</v>
      </c>
      <c r="H10" s="14">
        <v>1.0594503398699202</v>
      </c>
      <c r="I10" s="14">
        <v>0.50678691059005399</v>
      </c>
      <c r="J10" s="14">
        <f t="shared" si="0"/>
        <v>0.55266342927986623</v>
      </c>
      <c r="K10" s="14">
        <v>4.5051168511685127</v>
      </c>
      <c r="L10" s="14">
        <f t="shared" si="1"/>
        <v>12.267460479665901</v>
      </c>
      <c r="M10" s="14">
        <v>4.6113991239371295</v>
      </c>
      <c r="N10" s="14">
        <v>0.64861716915112877</v>
      </c>
      <c r="O10" s="14">
        <f t="shared" si="2"/>
        <v>3.9627819547860006</v>
      </c>
      <c r="P10" s="14">
        <v>4.2794095940959425</v>
      </c>
      <c r="Q10" s="14">
        <f t="shared" si="3"/>
        <v>92.601137321681605</v>
      </c>
    </row>
    <row r="11" spans="1:17">
      <c r="A11" s="8" t="s">
        <v>117</v>
      </c>
      <c r="B11" s="9">
        <v>38871</v>
      </c>
      <c r="C11" t="s">
        <v>278</v>
      </c>
      <c r="D11" t="s">
        <v>259</v>
      </c>
      <c r="E11">
        <v>1</v>
      </c>
      <c r="F11" t="s">
        <v>262</v>
      </c>
      <c r="G11" t="s">
        <v>176</v>
      </c>
      <c r="H11" s="14">
        <v>0.66456550442564422</v>
      </c>
      <c r="I11" s="14">
        <v>0.50678691059005399</v>
      </c>
      <c r="J11" s="14">
        <f t="shared" si="0"/>
        <v>0.15777859383559023</v>
      </c>
      <c r="K11" s="14">
        <v>7.7082870370370378</v>
      </c>
      <c r="L11" s="14">
        <f t="shared" si="1"/>
        <v>2.0468697270546659</v>
      </c>
      <c r="M11" s="14">
        <v>1.1825303327795398</v>
      </c>
      <c r="N11" s="14">
        <v>0.64861716915112877</v>
      </c>
      <c r="O11" s="14">
        <f t="shared" si="2"/>
        <v>0.53391316362841101</v>
      </c>
      <c r="P11" s="14">
        <v>7.909305555555556</v>
      </c>
      <c r="Q11" s="14">
        <f t="shared" si="3"/>
        <v>6.7504430051180204</v>
      </c>
    </row>
    <row r="12" spans="1:17">
      <c r="A12" s="8" t="s">
        <v>118</v>
      </c>
      <c r="B12" s="9">
        <v>38871</v>
      </c>
      <c r="C12" t="s">
        <v>278</v>
      </c>
      <c r="D12" t="s">
        <v>259</v>
      </c>
      <c r="E12">
        <v>2</v>
      </c>
      <c r="F12" t="s">
        <v>262</v>
      </c>
      <c r="G12" t="s">
        <v>177</v>
      </c>
      <c r="H12" s="14">
        <v>0.79782385446721105</v>
      </c>
      <c r="I12" s="14">
        <v>0.50678691059005399</v>
      </c>
      <c r="J12" s="14">
        <f t="shared" si="0"/>
        <v>0.29103694387715706</v>
      </c>
      <c r="K12" s="14">
        <v>7.6655365686944625</v>
      </c>
      <c r="L12" s="14">
        <f t="shared" si="1"/>
        <v>3.7966936987259632</v>
      </c>
      <c r="M12" s="14">
        <v>1.3902028897950962</v>
      </c>
      <c r="N12" s="14">
        <v>0.64861716915112877</v>
      </c>
      <c r="O12" s="14">
        <f t="shared" si="2"/>
        <v>0.74158572064396744</v>
      </c>
      <c r="P12" s="14">
        <v>7.6884415584415589</v>
      </c>
      <c r="Q12" s="14">
        <f t="shared" si="3"/>
        <v>9.6454621525963233</v>
      </c>
    </row>
    <row r="13" spans="1:17">
      <c r="A13" s="8" t="s">
        <v>119</v>
      </c>
      <c r="B13" s="9">
        <v>38871</v>
      </c>
      <c r="C13" t="s">
        <v>278</v>
      </c>
      <c r="D13" t="s">
        <v>263</v>
      </c>
      <c r="E13">
        <v>3</v>
      </c>
      <c r="F13" t="s">
        <v>262</v>
      </c>
      <c r="G13" t="s">
        <v>178</v>
      </c>
      <c r="H13" s="14">
        <v>0.73669617096190521</v>
      </c>
      <c r="I13" s="14">
        <v>0.50678691059005399</v>
      </c>
      <c r="J13" s="14">
        <f t="shared" si="0"/>
        <v>0.22990926037185122</v>
      </c>
      <c r="K13" s="14">
        <v>8.2930468749999982</v>
      </c>
      <c r="L13" s="14">
        <f t="shared" si="1"/>
        <v>2.7723135276725572</v>
      </c>
      <c r="M13" s="14">
        <v>1.2995821376428536</v>
      </c>
      <c r="N13" s="14">
        <v>0.64861716915112877</v>
      </c>
      <c r="O13" s="14">
        <f t="shared" si="2"/>
        <v>0.6509649684917248</v>
      </c>
      <c r="P13" s="14">
        <v>7.6854687499999992</v>
      </c>
      <c r="Q13" s="14">
        <f t="shared" si="3"/>
        <v>8.4700750164617471</v>
      </c>
    </row>
    <row r="14" spans="1:17">
      <c r="A14" s="8" t="s">
        <v>120</v>
      </c>
      <c r="B14" s="9">
        <v>38871</v>
      </c>
      <c r="C14" t="s">
        <v>278</v>
      </c>
      <c r="D14" t="s">
        <v>263</v>
      </c>
      <c r="E14">
        <v>4</v>
      </c>
      <c r="F14" t="s">
        <v>262</v>
      </c>
      <c r="G14" t="s">
        <v>172</v>
      </c>
      <c r="H14" s="14">
        <v>0.75258936867328474</v>
      </c>
      <c r="I14" s="14">
        <v>0.50678691059005399</v>
      </c>
      <c r="J14" s="14">
        <f t="shared" si="0"/>
        <v>0.24580245808323076</v>
      </c>
      <c r="K14" s="14">
        <v>7.7914567360350473</v>
      </c>
      <c r="L14" s="14">
        <f t="shared" si="1"/>
        <v>3.1547689528507332</v>
      </c>
      <c r="M14" s="14">
        <v>1.8936515128631124</v>
      </c>
      <c r="N14" s="14">
        <v>0.64861716915112877</v>
      </c>
      <c r="O14" s="14">
        <f t="shared" si="2"/>
        <v>1.2450343437119837</v>
      </c>
      <c r="P14" s="14">
        <v>8.3839320920043789</v>
      </c>
      <c r="Q14" s="14">
        <f t="shared" si="3"/>
        <v>14.85024365714213</v>
      </c>
    </row>
    <row r="15" spans="1:17">
      <c r="A15" s="8" t="s">
        <v>121</v>
      </c>
      <c r="B15" s="9">
        <v>38874</v>
      </c>
      <c r="C15" t="s">
        <v>278</v>
      </c>
      <c r="D15" t="s">
        <v>332</v>
      </c>
      <c r="E15">
        <v>1</v>
      </c>
      <c r="F15" t="s">
        <v>260</v>
      </c>
      <c r="G15" t="s">
        <v>178</v>
      </c>
      <c r="H15" s="14">
        <v>1.0398894811482222</v>
      </c>
      <c r="I15" s="14">
        <v>0.50678691059005399</v>
      </c>
      <c r="J15" s="14">
        <f t="shared" si="0"/>
        <v>0.53310257055816823</v>
      </c>
      <c r="K15" s="14">
        <v>2.4856940509915013</v>
      </c>
      <c r="L15" s="14">
        <f t="shared" si="1"/>
        <v>21.446829723292879</v>
      </c>
      <c r="M15" s="14">
        <v>2.3744449478930676</v>
      </c>
      <c r="N15" s="14">
        <v>0.64861716915112877</v>
      </c>
      <c r="O15" s="14">
        <f t="shared" si="2"/>
        <v>1.7258277787419387</v>
      </c>
      <c r="P15" s="14">
        <v>2.3553824362606233</v>
      </c>
      <c r="Q15" s="14">
        <f t="shared" si="3"/>
        <v>73.271658656071253</v>
      </c>
    </row>
    <row r="16" spans="1:17">
      <c r="A16" s="8" t="s">
        <v>122</v>
      </c>
      <c r="B16" s="9">
        <v>38874</v>
      </c>
      <c r="C16" t="s">
        <v>278</v>
      </c>
      <c r="D16" t="s">
        <v>333</v>
      </c>
      <c r="E16">
        <v>2</v>
      </c>
      <c r="F16" t="s">
        <v>334</v>
      </c>
      <c r="G16" t="s">
        <v>172</v>
      </c>
      <c r="H16" s="14">
        <v>1.1596997408186218</v>
      </c>
      <c r="I16" s="14">
        <v>0.50678691059005399</v>
      </c>
      <c r="J16" s="14">
        <f t="shared" si="0"/>
        <v>0.65291283022856783</v>
      </c>
      <c r="K16" s="14">
        <v>1.7308870967741934</v>
      </c>
      <c r="L16" s="14">
        <f t="shared" si="1"/>
        <v>37.721283580274161</v>
      </c>
      <c r="M16" s="14">
        <v>1.5626340431958918</v>
      </c>
      <c r="N16" s="14">
        <v>0.64861716915112877</v>
      </c>
      <c r="O16" s="14">
        <f t="shared" si="2"/>
        <v>0.91401687404476306</v>
      </c>
      <c r="P16" s="14">
        <v>1.7547379032258064</v>
      </c>
      <c r="Q16" s="14">
        <f t="shared" si="3"/>
        <v>52.088512612880166</v>
      </c>
    </row>
    <row r="17" spans="1:17">
      <c r="A17" s="8" t="s">
        <v>123</v>
      </c>
      <c r="B17" s="9">
        <v>38874</v>
      </c>
      <c r="C17" t="s">
        <v>278</v>
      </c>
      <c r="D17" t="s">
        <v>335</v>
      </c>
      <c r="E17">
        <v>3</v>
      </c>
      <c r="F17" t="s">
        <v>336</v>
      </c>
      <c r="G17" t="s">
        <v>176</v>
      </c>
      <c r="H17" s="14">
        <v>1.090014181622573</v>
      </c>
      <c r="I17" s="14">
        <v>0.50678691059005399</v>
      </c>
      <c r="J17" s="14">
        <f t="shared" si="0"/>
        <v>0.58322727103251903</v>
      </c>
      <c r="K17" s="14">
        <v>4.0253542510121463</v>
      </c>
      <c r="L17" s="14">
        <f t="shared" si="1"/>
        <v>14.488843333127036</v>
      </c>
      <c r="M17" s="14">
        <v>4.6852741277752603</v>
      </c>
      <c r="N17" s="14">
        <v>0.64861716915112877</v>
      </c>
      <c r="O17" s="14">
        <f t="shared" si="2"/>
        <v>4.0366569586241319</v>
      </c>
      <c r="P17" s="14">
        <v>3.6084008097165996</v>
      </c>
      <c r="Q17" s="14">
        <f t="shared" si="3"/>
        <v>111.86830874647673</v>
      </c>
    </row>
    <row r="18" spans="1:17">
      <c r="A18" s="8" t="s">
        <v>124</v>
      </c>
      <c r="B18" s="9">
        <v>38874</v>
      </c>
      <c r="C18" t="s">
        <v>278</v>
      </c>
      <c r="D18" t="s">
        <v>337</v>
      </c>
      <c r="E18">
        <v>4</v>
      </c>
      <c r="F18" t="s">
        <v>338</v>
      </c>
      <c r="G18" t="s">
        <v>177</v>
      </c>
      <c r="H18" s="14">
        <v>0.81648079306071875</v>
      </c>
      <c r="I18" s="14">
        <v>0.50678691059005399</v>
      </c>
      <c r="J18" s="14">
        <f t="shared" si="0"/>
        <v>0.30969388247066476</v>
      </c>
      <c r="K18" s="14">
        <v>2.1639169139465873</v>
      </c>
      <c r="L18" s="14">
        <f t="shared" si="1"/>
        <v>14.311727057294449</v>
      </c>
      <c r="M18" s="14">
        <v>4.2359462316870564</v>
      </c>
      <c r="N18" s="14">
        <v>0.64861716915112877</v>
      </c>
      <c r="O18" s="14">
        <f t="shared" si="2"/>
        <v>3.5873290625359275</v>
      </c>
      <c r="P18" s="14">
        <v>2.1464094955489612</v>
      </c>
      <c r="Q18" s="14">
        <f t="shared" si="3"/>
        <v>167.13162469580112</v>
      </c>
    </row>
    <row r="19" spans="1:17">
      <c r="A19" s="8" t="s">
        <v>125</v>
      </c>
      <c r="B19" s="9">
        <v>38874</v>
      </c>
      <c r="C19" t="s">
        <v>278</v>
      </c>
      <c r="D19" t="s">
        <v>337</v>
      </c>
      <c r="E19">
        <v>1</v>
      </c>
      <c r="F19" t="s">
        <v>339</v>
      </c>
      <c r="G19" t="s">
        <v>178</v>
      </c>
      <c r="H19" s="14">
        <v>0.99953813225188681</v>
      </c>
      <c r="I19" s="14">
        <v>0.50678691059005399</v>
      </c>
      <c r="J19" s="14">
        <f t="shared" si="0"/>
        <v>0.49275122166183283</v>
      </c>
      <c r="K19" s="14">
        <v>4.6879429735234224</v>
      </c>
      <c r="L19" s="14">
        <f t="shared" si="1"/>
        <v>10.51103275881969</v>
      </c>
      <c r="M19" s="14">
        <v>2.1919448220309121</v>
      </c>
      <c r="N19" s="14">
        <v>0.64861716915112877</v>
      </c>
      <c r="O19" s="14">
        <f t="shared" si="2"/>
        <v>1.5433276528797832</v>
      </c>
      <c r="P19" s="14">
        <v>4.7480448065173118</v>
      </c>
      <c r="Q19" s="14">
        <f t="shared" si="3"/>
        <v>32.504487968634258</v>
      </c>
    </row>
    <row r="20" spans="1:17">
      <c r="A20" s="8" t="s">
        <v>126</v>
      </c>
      <c r="B20" s="9">
        <v>38874</v>
      </c>
      <c r="C20" t="s">
        <v>278</v>
      </c>
      <c r="D20" t="s">
        <v>337</v>
      </c>
      <c r="E20">
        <v>2</v>
      </c>
      <c r="F20" t="s">
        <v>339</v>
      </c>
      <c r="G20" t="s">
        <v>172</v>
      </c>
      <c r="H20" s="14">
        <v>0.84464346062859064</v>
      </c>
      <c r="I20" s="14">
        <v>0.50678691059005399</v>
      </c>
      <c r="J20" s="14">
        <f t="shared" si="0"/>
        <v>0.33785655003853665</v>
      </c>
      <c r="K20" s="14">
        <v>5.15075075075075</v>
      </c>
      <c r="L20" s="14">
        <f t="shared" si="1"/>
        <v>6.5593651564151534</v>
      </c>
      <c r="M20" s="14">
        <v>3.8344459547903131</v>
      </c>
      <c r="N20" s="14">
        <v>0.64861716915112877</v>
      </c>
      <c r="O20" s="14">
        <f t="shared" si="2"/>
        <v>3.1858287856391843</v>
      </c>
      <c r="P20" s="14">
        <v>5.1302502502502492</v>
      </c>
      <c r="Q20" s="14">
        <f t="shared" si="3"/>
        <v>62.098896354691128</v>
      </c>
    </row>
    <row r="21" spans="1:17">
      <c r="A21" s="8" t="s">
        <v>127</v>
      </c>
      <c r="B21" s="9">
        <v>38874</v>
      </c>
      <c r="C21" t="s">
        <v>278</v>
      </c>
      <c r="D21" t="s">
        <v>337</v>
      </c>
      <c r="E21">
        <v>3</v>
      </c>
      <c r="F21" t="s">
        <v>339</v>
      </c>
      <c r="G21" t="s">
        <v>176</v>
      </c>
      <c r="H21" s="14">
        <v>1.2431452067139799</v>
      </c>
      <c r="I21" s="14">
        <v>0.50678691059005399</v>
      </c>
      <c r="J21" s="14">
        <f t="shared" si="0"/>
        <v>0.73635829612392589</v>
      </c>
      <c r="K21" s="14">
        <v>5.4213861386138618</v>
      </c>
      <c r="L21" s="14">
        <f t="shared" si="1"/>
        <v>13.582472771662742</v>
      </c>
      <c r="M21" s="14">
        <v>1.9024618637668027</v>
      </c>
      <c r="N21" s="14">
        <v>0.64861716915112877</v>
      </c>
      <c r="O21" s="14">
        <f t="shared" si="2"/>
        <v>1.2538446946156738</v>
      </c>
      <c r="P21" s="14">
        <v>5.4</v>
      </c>
      <c r="Q21" s="14">
        <f t="shared" si="3"/>
        <v>23.21934619658655</v>
      </c>
    </row>
    <row r="22" spans="1:17">
      <c r="A22" s="8" t="s">
        <v>128</v>
      </c>
      <c r="B22" s="9">
        <v>38874</v>
      </c>
      <c r="C22" t="s">
        <v>278</v>
      </c>
      <c r="D22" t="s">
        <v>332</v>
      </c>
      <c r="E22">
        <v>4</v>
      </c>
      <c r="F22" t="s">
        <v>261</v>
      </c>
      <c r="G22" t="s">
        <v>177</v>
      </c>
      <c r="H22" s="14">
        <v>1.0079869325222486</v>
      </c>
      <c r="I22" s="14">
        <v>0.50678691059005399</v>
      </c>
      <c r="J22" s="14">
        <f t="shared" si="0"/>
        <v>0.50120002193219459</v>
      </c>
      <c r="K22" s="14">
        <v>5.2727272727272725</v>
      </c>
      <c r="L22" s="14">
        <f t="shared" si="1"/>
        <v>9.5055176573347264</v>
      </c>
      <c r="M22" s="14">
        <v>2.2850828172984947</v>
      </c>
      <c r="N22" s="14">
        <v>0.64861716915112877</v>
      </c>
      <c r="O22" s="14">
        <f t="shared" si="2"/>
        <v>1.6364656481473658</v>
      </c>
      <c r="P22" s="14">
        <v>5.2832727272727267</v>
      </c>
      <c r="Q22" s="14">
        <f t="shared" si="3"/>
        <v>30.974468527808224</v>
      </c>
    </row>
    <row r="23" spans="1:17">
      <c r="A23" s="8" t="s">
        <v>129</v>
      </c>
      <c r="B23" s="9">
        <v>38874</v>
      </c>
      <c r="C23" t="s">
        <v>278</v>
      </c>
      <c r="D23" t="s">
        <v>332</v>
      </c>
      <c r="E23">
        <v>1</v>
      </c>
      <c r="F23" t="s">
        <v>262</v>
      </c>
      <c r="G23" t="s">
        <v>178</v>
      </c>
      <c r="H23" s="14">
        <v>0.6686267883293906</v>
      </c>
      <c r="I23" s="14">
        <v>0.50678691059005399</v>
      </c>
      <c r="J23" s="14">
        <f t="shared" si="0"/>
        <v>0.16183987773933661</v>
      </c>
      <c r="K23" s="14">
        <v>7.3875024295432468</v>
      </c>
      <c r="L23" s="14">
        <f t="shared" si="1"/>
        <v>2.1907252049369927</v>
      </c>
      <c r="M23" s="14">
        <v>0.9710819110909733</v>
      </c>
      <c r="N23" s="14">
        <v>0.64861716915112877</v>
      </c>
      <c r="O23" s="14">
        <f t="shared" si="2"/>
        <v>0.32246474193984453</v>
      </c>
      <c r="P23" s="14">
        <v>7.2787560738581156</v>
      </c>
      <c r="Q23" s="14">
        <f t="shared" si="3"/>
        <v>4.4302177276964523</v>
      </c>
    </row>
    <row r="24" spans="1:17">
      <c r="A24" s="8" t="s">
        <v>130</v>
      </c>
      <c r="B24" s="9">
        <v>38874</v>
      </c>
      <c r="C24" t="s">
        <v>278</v>
      </c>
      <c r="D24" t="s">
        <v>332</v>
      </c>
      <c r="E24">
        <v>2</v>
      </c>
      <c r="F24" t="s">
        <v>262</v>
      </c>
      <c r="G24" t="s">
        <v>172</v>
      </c>
      <c r="H24" s="14">
        <v>0.83619466035822909</v>
      </c>
      <c r="I24" s="14">
        <v>0.50678691059005399</v>
      </c>
      <c r="J24" s="14">
        <f t="shared" si="0"/>
        <v>0.32940774976817511</v>
      </c>
      <c r="K24" s="14">
        <v>7.909960629921259</v>
      </c>
      <c r="L24" s="14">
        <f t="shared" si="1"/>
        <v>4.1644676273370305</v>
      </c>
      <c r="M24" s="14">
        <v>1.099461309973317</v>
      </c>
      <c r="N24" s="14">
        <v>0.64861716915112877</v>
      </c>
      <c r="O24" s="14">
        <f t="shared" si="2"/>
        <v>0.45084414082218827</v>
      </c>
      <c r="P24" s="14">
        <v>7.6972047244094481</v>
      </c>
      <c r="Q24" s="14">
        <f t="shared" si="3"/>
        <v>5.8572450254891502</v>
      </c>
    </row>
    <row r="25" spans="1:17">
      <c r="A25" s="8" t="s">
        <v>131</v>
      </c>
      <c r="B25" s="9">
        <v>38874</v>
      </c>
      <c r="C25" t="s">
        <v>278</v>
      </c>
      <c r="D25" t="s">
        <v>340</v>
      </c>
      <c r="E25">
        <v>3</v>
      </c>
      <c r="F25" t="s">
        <v>341</v>
      </c>
      <c r="G25" t="s">
        <v>176</v>
      </c>
      <c r="H25" s="14">
        <v>0.86858172806128175</v>
      </c>
      <c r="I25" s="14">
        <v>0.50678691059005399</v>
      </c>
      <c r="J25" s="14">
        <f t="shared" si="0"/>
        <v>0.36179481747122777</v>
      </c>
      <c r="K25" s="14">
        <v>7.6300963391136802</v>
      </c>
      <c r="L25" s="14">
        <f t="shared" si="1"/>
        <v>4.7416808568534305</v>
      </c>
      <c r="M25" s="14">
        <v>1.2995821376428536</v>
      </c>
      <c r="N25" s="14">
        <v>0.64861716915112877</v>
      </c>
      <c r="O25" s="14">
        <f t="shared" si="2"/>
        <v>0.6509649684917248</v>
      </c>
      <c r="P25" s="14">
        <v>7.6300963391136802</v>
      </c>
      <c r="Q25" s="14">
        <f t="shared" si="3"/>
        <v>8.5315432408726508</v>
      </c>
    </row>
    <row r="26" spans="1:17">
      <c r="A26" s="8" t="s">
        <v>132</v>
      </c>
      <c r="B26" s="9">
        <v>38874</v>
      </c>
      <c r="C26" t="s">
        <v>278</v>
      </c>
      <c r="D26" t="s">
        <v>333</v>
      </c>
      <c r="E26">
        <v>4</v>
      </c>
      <c r="F26" t="s">
        <v>341</v>
      </c>
      <c r="G26" t="s">
        <v>177</v>
      </c>
      <c r="H26" s="14">
        <v>0.81366452630393149</v>
      </c>
      <c r="I26" s="14">
        <v>0.50678691059005399</v>
      </c>
      <c r="J26" s="14">
        <f t="shared" si="0"/>
        <v>0.30687761571387751</v>
      </c>
      <c r="K26" s="14">
        <v>7.5308562992125978</v>
      </c>
      <c r="L26" s="14">
        <f t="shared" si="1"/>
        <v>4.0749365479987132</v>
      </c>
      <c r="M26" s="14">
        <v>1.0800028759047113</v>
      </c>
      <c r="N26" s="14">
        <v>0.64861716915112877</v>
      </c>
      <c r="O26" s="14">
        <f t="shared" si="2"/>
        <v>0.43138570675358257</v>
      </c>
      <c r="P26" s="14">
        <v>7.5163877952755902</v>
      </c>
      <c r="Q26" s="14">
        <f t="shared" si="3"/>
        <v>5.7392688948902979</v>
      </c>
    </row>
    <row r="27" spans="1:17">
      <c r="A27" s="8" t="s">
        <v>133</v>
      </c>
      <c r="B27" s="9">
        <v>38874</v>
      </c>
      <c r="C27" t="s">
        <v>278</v>
      </c>
      <c r="D27" t="s">
        <v>342</v>
      </c>
      <c r="E27">
        <v>1</v>
      </c>
      <c r="F27" t="s">
        <v>334</v>
      </c>
      <c r="G27" t="s">
        <v>172</v>
      </c>
      <c r="H27" s="14">
        <v>0.83337839360144184</v>
      </c>
      <c r="I27" s="14">
        <v>0.50678691059005399</v>
      </c>
      <c r="J27" s="14">
        <f t="shared" si="0"/>
        <v>0.32659148301138785</v>
      </c>
      <c r="K27" s="14">
        <v>1.3742414860681116</v>
      </c>
      <c r="L27" s="14">
        <f t="shared" si="1"/>
        <v>23.765217854527862</v>
      </c>
      <c r="M27" s="14">
        <v>2.5563006279058618</v>
      </c>
      <c r="N27" s="14">
        <v>0.64861716915112877</v>
      </c>
      <c r="O27" s="14">
        <f t="shared" si="2"/>
        <v>1.9076834587547329</v>
      </c>
      <c r="P27" s="14">
        <v>1.3909597523219817</v>
      </c>
      <c r="Q27" s="14">
        <f t="shared" si="3"/>
        <v>137.14871732055258</v>
      </c>
    </row>
    <row r="28" spans="1:17">
      <c r="A28" s="8" t="s">
        <v>134</v>
      </c>
      <c r="B28" s="9">
        <v>38874</v>
      </c>
      <c r="C28" t="s">
        <v>278</v>
      </c>
      <c r="D28" t="s">
        <v>342</v>
      </c>
      <c r="E28">
        <v>2</v>
      </c>
      <c r="F28" t="s">
        <v>334</v>
      </c>
      <c r="G28" t="s">
        <v>178</v>
      </c>
      <c r="H28" s="14">
        <v>0.68270812211332654</v>
      </c>
      <c r="I28" s="14">
        <v>0.50678691059005399</v>
      </c>
      <c r="J28" s="14">
        <f t="shared" si="0"/>
        <v>0.17592121152327256</v>
      </c>
      <c r="K28" s="14">
        <v>1.8546351490236381</v>
      </c>
      <c r="L28" s="14">
        <f t="shared" si="1"/>
        <v>9.4854889176388824</v>
      </c>
      <c r="M28" s="14">
        <v>6.3608829027464884</v>
      </c>
      <c r="N28" s="14">
        <v>0.64861716915112877</v>
      </c>
      <c r="O28" s="14">
        <f t="shared" si="2"/>
        <v>5.7122657335953599</v>
      </c>
      <c r="P28" s="14">
        <v>1.851634121274409</v>
      </c>
      <c r="Q28" s="14">
        <f t="shared" si="3"/>
        <v>308.49862118893265</v>
      </c>
    </row>
    <row r="29" spans="1:17">
      <c r="A29" s="8" t="s">
        <v>135</v>
      </c>
      <c r="B29" s="9">
        <v>38874</v>
      </c>
      <c r="C29" t="s">
        <v>278</v>
      </c>
      <c r="D29" t="s">
        <v>342</v>
      </c>
      <c r="E29">
        <v>3</v>
      </c>
      <c r="F29" t="s">
        <v>334</v>
      </c>
      <c r="G29" t="s">
        <v>177</v>
      </c>
      <c r="H29" s="14">
        <v>1.4036724118508506</v>
      </c>
      <c r="I29" s="14">
        <v>0.50678691059005399</v>
      </c>
      <c r="J29" s="14">
        <f t="shared" si="0"/>
        <v>0.89688550126079658</v>
      </c>
      <c r="K29" s="14">
        <v>1.3266666666666671</v>
      </c>
      <c r="L29" s="14">
        <f t="shared" si="1"/>
        <v>67.604434768401731</v>
      </c>
      <c r="M29" s="14">
        <v>2.2663135694770649</v>
      </c>
      <c r="N29" s="14">
        <v>0.64861716915112877</v>
      </c>
      <c r="O29" s="14">
        <f t="shared" si="2"/>
        <v>1.617696400325936</v>
      </c>
      <c r="P29" s="14">
        <v>0.80333333333333357</v>
      </c>
      <c r="Q29" s="14">
        <f t="shared" si="3"/>
        <v>201.3729958911953</v>
      </c>
    </row>
    <row r="30" spans="1:17">
      <c r="A30" s="8" t="s">
        <v>0</v>
      </c>
      <c r="B30" s="9">
        <v>38874</v>
      </c>
      <c r="C30" t="s">
        <v>278</v>
      </c>
      <c r="D30" t="s">
        <v>342</v>
      </c>
      <c r="E30">
        <v>4</v>
      </c>
      <c r="F30" t="s">
        <v>334</v>
      </c>
      <c r="G30" t="s">
        <v>176</v>
      </c>
      <c r="H30" s="14">
        <v>1.2009012053621717</v>
      </c>
      <c r="I30" s="14">
        <v>0.50678691059005399</v>
      </c>
      <c r="J30" s="14">
        <f t="shared" si="0"/>
        <v>0.69411429477211772</v>
      </c>
      <c r="K30" s="14">
        <v>1.8825685279187814</v>
      </c>
      <c r="L30" s="14">
        <f t="shared" si="1"/>
        <v>36.870599103209031</v>
      </c>
      <c r="M30" s="14">
        <v>4.375310358050136</v>
      </c>
      <c r="N30" s="14">
        <v>0.64861716915112877</v>
      </c>
      <c r="O30" s="14">
        <f t="shared" si="2"/>
        <v>3.7266931888990071</v>
      </c>
      <c r="P30" s="14">
        <v>1.903218274111675</v>
      </c>
      <c r="Q30" s="14">
        <f t="shared" si="3"/>
        <v>195.81007809723963</v>
      </c>
    </row>
    <row r="31" spans="1:17">
      <c r="A31" s="8" t="s">
        <v>1</v>
      </c>
      <c r="B31" s="9">
        <v>38874</v>
      </c>
      <c r="C31" t="s">
        <v>278</v>
      </c>
      <c r="D31" t="s">
        <v>342</v>
      </c>
      <c r="E31">
        <v>1</v>
      </c>
      <c r="F31" t="s">
        <v>343</v>
      </c>
      <c r="G31" t="s">
        <v>172</v>
      </c>
      <c r="H31" s="14">
        <v>0.74325785738425143</v>
      </c>
      <c r="I31" s="14">
        <v>0.50678691059005399</v>
      </c>
      <c r="J31" s="14">
        <f t="shared" si="0"/>
        <v>0.23647094679419745</v>
      </c>
      <c r="K31" s="14">
        <v>3.6955025906735748</v>
      </c>
      <c r="L31" s="14">
        <f t="shared" si="1"/>
        <v>6.3988846169661642</v>
      </c>
      <c r="M31" s="14">
        <v>4.0613574270239177</v>
      </c>
      <c r="N31" s="14">
        <v>0.64861716915112877</v>
      </c>
      <c r="O31" s="14">
        <f t="shared" si="2"/>
        <v>3.4127402578727888</v>
      </c>
      <c r="P31" s="14">
        <v>3.6955025906735748</v>
      </c>
      <c r="Q31" s="14">
        <f t="shared" si="3"/>
        <v>92.34847423691707</v>
      </c>
    </row>
    <row r="32" spans="1:17">
      <c r="A32" s="8" t="s">
        <v>2</v>
      </c>
      <c r="B32" s="9">
        <v>38874</v>
      </c>
      <c r="C32" t="s">
        <v>278</v>
      </c>
      <c r="D32" t="s">
        <v>342</v>
      </c>
      <c r="E32">
        <v>2</v>
      </c>
      <c r="F32" t="s">
        <v>343</v>
      </c>
      <c r="G32" t="s">
        <v>178</v>
      </c>
      <c r="H32" s="14">
        <v>1.843010025909654</v>
      </c>
      <c r="I32" s="14">
        <v>0.50678691059005399</v>
      </c>
      <c r="J32" s="14">
        <f t="shared" si="0"/>
        <v>1.3362231153196</v>
      </c>
      <c r="K32" s="14">
        <v>1.4314429868819372</v>
      </c>
      <c r="L32" s="14">
        <f t="shared" si="1"/>
        <v>93.347980154644418</v>
      </c>
      <c r="M32" s="14">
        <v>1.8349278627234815</v>
      </c>
      <c r="N32" s="14">
        <v>0.64861716915112877</v>
      </c>
      <c r="O32" s="14">
        <f t="shared" si="2"/>
        <v>1.1863106935723526</v>
      </c>
      <c r="P32" s="14">
        <v>1.5859737638748734</v>
      </c>
      <c r="Q32" s="14">
        <f t="shared" si="3"/>
        <v>74.80014616849283</v>
      </c>
    </row>
    <row r="33" spans="1:17">
      <c r="A33" s="8" t="s">
        <v>3</v>
      </c>
      <c r="B33" s="9">
        <v>38874</v>
      </c>
      <c r="C33" t="s">
        <v>278</v>
      </c>
      <c r="D33" t="s">
        <v>342</v>
      </c>
      <c r="E33">
        <v>3</v>
      </c>
      <c r="F33" t="s">
        <v>343</v>
      </c>
      <c r="G33" t="s">
        <v>177</v>
      </c>
      <c r="H33" s="14">
        <v>0.76058747745426436</v>
      </c>
      <c r="I33" s="14">
        <v>0.50678691059005399</v>
      </c>
      <c r="J33" s="14">
        <f t="shared" si="0"/>
        <v>0.25380056686421038</v>
      </c>
      <c r="K33" s="14">
        <v>2.5522962226640158</v>
      </c>
      <c r="L33" s="14">
        <f t="shared" si="1"/>
        <v>9.9440090303977495</v>
      </c>
      <c r="M33" s="14">
        <v>3.015247088146479</v>
      </c>
      <c r="N33" s="14">
        <v>0.64861716915112877</v>
      </c>
      <c r="O33" s="14">
        <f t="shared" si="2"/>
        <v>2.3666299189953501</v>
      </c>
      <c r="P33" s="14">
        <v>2.6279821073558645</v>
      </c>
      <c r="Q33" s="14">
        <f t="shared" si="3"/>
        <v>90.055024057090208</v>
      </c>
    </row>
    <row r="34" spans="1:17">
      <c r="A34" s="8" t="s">
        <v>4</v>
      </c>
      <c r="B34" s="9">
        <v>38874</v>
      </c>
      <c r="C34" t="s">
        <v>278</v>
      </c>
      <c r="D34" t="s">
        <v>344</v>
      </c>
      <c r="E34">
        <v>4</v>
      </c>
      <c r="F34" t="s">
        <v>345</v>
      </c>
      <c r="G34" t="s">
        <v>176</v>
      </c>
      <c r="H34" s="14">
        <v>0.75156918320020605</v>
      </c>
      <c r="I34" s="14">
        <v>0.50678691059005399</v>
      </c>
      <c r="J34" s="14">
        <f t="shared" si="0"/>
        <v>0.24478227261015206</v>
      </c>
      <c r="K34" s="14">
        <v>5.182956777996071</v>
      </c>
      <c r="L34" s="14">
        <f t="shared" si="1"/>
        <v>4.7228306755202043</v>
      </c>
      <c r="M34" s="14">
        <v>4.3489478981929732</v>
      </c>
      <c r="N34" s="14">
        <v>0.64861716915112877</v>
      </c>
      <c r="O34" s="14">
        <f t="shared" si="2"/>
        <v>3.7003307290418443</v>
      </c>
      <c r="P34" s="14">
        <v>5.2861001964636545</v>
      </c>
      <c r="Q34" s="14">
        <f t="shared" si="3"/>
        <v>70.0011462423154</v>
      </c>
    </row>
    <row r="35" spans="1:17">
      <c r="A35" s="8" t="s">
        <v>5</v>
      </c>
      <c r="B35" s="9">
        <v>38874</v>
      </c>
      <c r="C35" t="s">
        <v>278</v>
      </c>
      <c r="D35" t="s">
        <v>346</v>
      </c>
      <c r="E35">
        <v>1</v>
      </c>
      <c r="F35" t="s">
        <v>347</v>
      </c>
      <c r="G35" t="s">
        <v>172</v>
      </c>
      <c r="H35" s="14">
        <v>0.69101777892295801</v>
      </c>
      <c r="I35" s="14">
        <v>0.50678691059005399</v>
      </c>
      <c r="J35" s="14">
        <f t="shared" si="0"/>
        <v>0.18423086833290403</v>
      </c>
      <c r="K35" s="14">
        <v>7.352426693629929</v>
      </c>
      <c r="L35" s="14">
        <f t="shared" si="1"/>
        <v>2.5057151333792942</v>
      </c>
      <c r="M35" s="14">
        <v>1.2321861668983367</v>
      </c>
      <c r="N35" s="14">
        <v>0.64861716915112877</v>
      </c>
      <c r="O35" s="14">
        <f t="shared" si="2"/>
        <v>0.58356899774720794</v>
      </c>
      <c r="P35" s="14">
        <v>7.3162790697674414</v>
      </c>
      <c r="Q35" s="14">
        <f t="shared" si="3"/>
        <v>7.9763086151080556</v>
      </c>
    </row>
    <row r="36" spans="1:17">
      <c r="A36" s="8" t="s">
        <v>6</v>
      </c>
      <c r="B36" s="9">
        <v>38874</v>
      </c>
      <c r="C36" t="s">
        <v>278</v>
      </c>
      <c r="D36" t="s">
        <v>348</v>
      </c>
      <c r="E36">
        <v>2</v>
      </c>
      <c r="F36" t="s">
        <v>349</v>
      </c>
      <c r="G36" t="s">
        <v>178</v>
      </c>
      <c r="H36" s="14">
        <v>0.72580262818861119</v>
      </c>
      <c r="I36" s="14">
        <v>0.50678691059005399</v>
      </c>
      <c r="J36" s="14">
        <f t="shared" si="0"/>
        <v>0.2190157175985572</v>
      </c>
      <c r="K36" s="14">
        <v>7.3025048169556852</v>
      </c>
      <c r="L36" s="14">
        <f t="shared" si="1"/>
        <v>2.9991862119696879</v>
      </c>
      <c r="M36" s="14">
        <v>1.4550687820543544</v>
      </c>
      <c r="N36" s="14">
        <v>0.64861716915112877</v>
      </c>
      <c r="O36" s="14">
        <f t="shared" si="2"/>
        <v>0.80645161290322565</v>
      </c>
      <c r="P36" s="14">
        <v>7.2952023121387297</v>
      </c>
      <c r="Q36" s="14">
        <f t="shared" si="3"/>
        <v>11.054547610850271</v>
      </c>
    </row>
    <row r="37" spans="1:17">
      <c r="A37" s="8" t="s">
        <v>7</v>
      </c>
      <c r="B37" s="9">
        <v>38874</v>
      </c>
      <c r="C37" t="s">
        <v>278</v>
      </c>
      <c r="D37" t="s">
        <v>342</v>
      </c>
      <c r="E37">
        <v>3</v>
      </c>
      <c r="F37" t="s">
        <v>349</v>
      </c>
      <c r="G37" t="s">
        <v>177</v>
      </c>
      <c r="H37" s="14">
        <v>0.70647771192991493</v>
      </c>
      <c r="I37" s="14">
        <v>0.50678691059005399</v>
      </c>
      <c r="J37" s="14">
        <f t="shared" si="0"/>
        <v>0.19969080133986095</v>
      </c>
      <c r="K37" s="14">
        <v>7.3905319148936179</v>
      </c>
      <c r="L37" s="14">
        <f t="shared" si="1"/>
        <v>2.7019814492301717</v>
      </c>
      <c r="M37" s="14">
        <v>1.5113885826582945</v>
      </c>
      <c r="N37" s="14">
        <v>0.64861716915112877</v>
      </c>
      <c r="O37" s="14">
        <f t="shared" si="2"/>
        <v>0.86277141350716569</v>
      </c>
      <c r="P37" s="14">
        <v>7.4194294003868473</v>
      </c>
      <c r="Q37" s="14">
        <f t="shared" si="3"/>
        <v>11.628541319662411</v>
      </c>
    </row>
    <row r="38" spans="1:17">
      <c r="A38" s="8" t="s">
        <v>8</v>
      </c>
      <c r="B38" s="9">
        <v>38874</v>
      </c>
      <c r="C38" t="s">
        <v>278</v>
      </c>
      <c r="D38" t="s">
        <v>342</v>
      </c>
      <c r="E38">
        <v>4</v>
      </c>
      <c r="F38" t="s">
        <v>349</v>
      </c>
      <c r="G38" t="s">
        <v>176</v>
      </c>
      <c r="H38" s="14">
        <v>0.69230610667353765</v>
      </c>
      <c r="I38" s="14">
        <v>0.50678691059005399</v>
      </c>
      <c r="J38" s="14">
        <f t="shared" si="0"/>
        <v>0.18551919608348366</v>
      </c>
      <c r="K38" s="14">
        <v>7.6397733990147803</v>
      </c>
      <c r="L38" s="14">
        <f t="shared" si="1"/>
        <v>2.4283337527708362</v>
      </c>
      <c r="M38" s="14">
        <v>1.2825144993529214</v>
      </c>
      <c r="N38" s="14">
        <v>0.64861716915112877</v>
      </c>
      <c r="O38" s="14">
        <f t="shared" si="2"/>
        <v>0.63389733020179262</v>
      </c>
      <c r="P38" s="14">
        <v>7.7228965517241406</v>
      </c>
      <c r="Q38" s="14">
        <f t="shared" si="3"/>
        <v>8.2080256540568932</v>
      </c>
    </row>
    <row r="39" spans="1:17">
      <c r="A39" s="8" t="s">
        <v>9</v>
      </c>
      <c r="B39" s="10">
        <v>38916</v>
      </c>
      <c r="C39" t="s">
        <v>183</v>
      </c>
      <c r="D39" t="s">
        <v>259</v>
      </c>
      <c r="E39">
        <v>1</v>
      </c>
      <c r="F39" t="s">
        <v>260</v>
      </c>
      <c r="G39" t="s">
        <v>176</v>
      </c>
      <c r="H39" s="14">
        <v>1.1631635545996675</v>
      </c>
      <c r="I39" s="14">
        <v>0.5476934992013166</v>
      </c>
      <c r="J39" s="14">
        <f t="shared" si="0"/>
        <v>0.61547005539835087</v>
      </c>
      <c r="K39" s="14">
        <v>3.0246428571428572</v>
      </c>
      <c r="L39" s="14">
        <f t="shared" si="1"/>
        <v>20.348519956492883</v>
      </c>
      <c r="M39" s="14">
        <v>4.1458607588162888</v>
      </c>
      <c r="N39" s="14">
        <v>0.58991277358591532</v>
      </c>
      <c r="O39" s="14">
        <f t="shared" si="2"/>
        <v>3.5559479852303735</v>
      </c>
      <c r="P39" s="14">
        <v>3.0664285714285713</v>
      </c>
      <c r="Q39" s="14">
        <f t="shared" si="3"/>
        <v>115.96382900821158</v>
      </c>
    </row>
    <row r="40" spans="1:17">
      <c r="A40" s="8" t="s">
        <v>10</v>
      </c>
      <c r="B40" s="10">
        <v>38916</v>
      </c>
      <c r="C40" t="s">
        <v>183</v>
      </c>
      <c r="D40" t="s">
        <v>259</v>
      </c>
      <c r="E40">
        <v>2</v>
      </c>
      <c r="F40" t="s">
        <v>260</v>
      </c>
      <c r="G40" t="s">
        <v>177</v>
      </c>
      <c r="H40" s="14">
        <v>1.4979958940267866</v>
      </c>
      <c r="I40" s="14">
        <v>0.5476934992013166</v>
      </c>
      <c r="J40" s="14">
        <f t="shared" si="0"/>
        <v>0.95030239482546996</v>
      </c>
      <c r="K40" s="14">
        <v>3.4218120805369123</v>
      </c>
      <c r="L40" s="14">
        <f t="shared" si="1"/>
        <v>27.771904840442296</v>
      </c>
      <c r="M40" s="14">
        <v>11.822320329640926</v>
      </c>
      <c r="N40" s="14">
        <v>0.58991277358591532</v>
      </c>
      <c r="O40" s="14">
        <f t="shared" si="2"/>
        <v>11.23240755605501</v>
      </c>
      <c r="P40" s="14">
        <v>3.3321140939597305</v>
      </c>
      <c r="Q40" s="14">
        <f t="shared" si="3"/>
        <v>337.09552672330426</v>
      </c>
    </row>
    <row r="41" spans="1:17">
      <c r="A41" s="8" t="s">
        <v>11</v>
      </c>
      <c r="B41" s="10">
        <v>38916</v>
      </c>
      <c r="C41" t="s">
        <v>183</v>
      </c>
      <c r="D41" t="s">
        <v>259</v>
      </c>
      <c r="E41">
        <v>3</v>
      </c>
      <c r="F41" t="s">
        <v>260</v>
      </c>
      <c r="G41" t="s">
        <v>178</v>
      </c>
      <c r="H41" s="14">
        <v>1.7081826180467297</v>
      </c>
      <c r="I41" s="14">
        <v>0.5476934992013166</v>
      </c>
      <c r="J41" s="14">
        <f t="shared" si="0"/>
        <v>1.1604891188454132</v>
      </c>
      <c r="K41" s="14">
        <v>3.2798327759197319</v>
      </c>
      <c r="L41" s="14">
        <f t="shared" si="1"/>
        <v>35.382569726286988</v>
      </c>
      <c r="M41" s="14">
        <v>6.9981109862471245</v>
      </c>
      <c r="N41" s="14">
        <v>0.58991277358591532</v>
      </c>
      <c r="O41" s="14">
        <f t="shared" si="2"/>
        <v>6.4081982126612091</v>
      </c>
      <c r="P41" s="14">
        <v>3.3382274247491637</v>
      </c>
      <c r="Q41" s="14">
        <f t="shared" si="3"/>
        <v>191.96409942449398</v>
      </c>
    </row>
    <row r="42" spans="1:17">
      <c r="A42" s="8" t="s">
        <v>12</v>
      </c>
      <c r="B42" s="10">
        <v>38916</v>
      </c>
      <c r="C42" t="s">
        <v>183</v>
      </c>
      <c r="D42" t="s">
        <v>259</v>
      </c>
      <c r="E42">
        <v>4</v>
      </c>
      <c r="F42" t="s">
        <v>260</v>
      </c>
      <c r="G42" t="s">
        <v>172</v>
      </c>
      <c r="H42" s="14">
        <v>1.4906637990028351</v>
      </c>
      <c r="I42" s="14">
        <v>0.5476934992013166</v>
      </c>
      <c r="J42" s="14">
        <f t="shared" si="0"/>
        <v>0.94297029980151847</v>
      </c>
      <c r="K42" s="14">
        <v>3.0285138539042826</v>
      </c>
      <c r="L42" s="14">
        <f t="shared" si="1"/>
        <v>31.13640370460466</v>
      </c>
      <c r="M42" s="14">
        <v>7.7499705677743886</v>
      </c>
      <c r="N42" s="14">
        <v>0.58991277358591532</v>
      </c>
      <c r="O42" s="14">
        <f t="shared" si="2"/>
        <v>7.1600577941884733</v>
      </c>
      <c r="P42" s="14">
        <v>2.9260453400503783</v>
      </c>
      <c r="Q42" s="14">
        <f t="shared" si="3"/>
        <v>244.70084916952095</v>
      </c>
    </row>
    <row r="43" spans="1:17">
      <c r="A43" s="8" t="s">
        <v>13</v>
      </c>
      <c r="B43" s="10">
        <v>38916</v>
      </c>
      <c r="C43" t="s">
        <v>183</v>
      </c>
      <c r="D43" t="s">
        <v>259</v>
      </c>
      <c r="E43">
        <v>1</v>
      </c>
      <c r="F43" t="s">
        <v>261</v>
      </c>
      <c r="G43" t="s">
        <v>176</v>
      </c>
      <c r="H43" s="14">
        <v>0.96275295727832622</v>
      </c>
      <c r="I43" s="14">
        <v>0.5476934992013166</v>
      </c>
      <c r="J43" s="14">
        <f t="shared" si="0"/>
        <v>0.41505945807700961</v>
      </c>
      <c r="K43" s="14">
        <v>3.7634270650263622</v>
      </c>
      <c r="L43" s="14">
        <f t="shared" si="1"/>
        <v>11.028763169988581</v>
      </c>
      <c r="M43" s="14">
        <v>2.30427666881305</v>
      </c>
      <c r="N43" s="14">
        <v>0.58991277358591532</v>
      </c>
      <c r="O43" s="14">
        <f t="shared" si="2"/>
        <v>1.7143638952271347</v>
      </c>
      <c r="P43" s="14">
        <v>3.4656766256590519</v>
      </c>
      <c r="Q43" s="14">
        <f t="shared" si="3"/>
        <v>49.466931869361069</v>
      </c>
    </row>
    <row r="44" spans="1:17">
      <c r="A44" s="8" t="s">
        <v>14</v>
      </c>
      <c r="B44" s="10">
        <v>38916</v>
      </c>
      <c r="C44" t="s">
        <v>183</v>
      </c>
      <c r="D44" t="s">
        <v>259</v>
      </c>
      <c r="E44">
        <v>2</v>
      </c>
      <c r="F44" t="s">
        <v>261</v>
      </c>
      <c r="G44" t="s">
        <v>177</v>
      </c>
      <c r="H44" s="14">
        <v>0.90531821292403958</v>
      </c>
      <c r="I44" s="14">
        <v>0.5476934992013166</v>
      </c>
      <c r="J44" s="14">
        <f t="shared" si="0"/>
        <v>0.35762471372272298</v>
      </c>
      <c r="K44" s="14">
        <v>3.540590809628009</v>
      </c>
      <c r="L44" s="14">
        <f t="shared" si="1"/>
        <v>10.100707281683778</v>
      </c>
      <c r="M44" s="14">
        <v>3.401615153466409</v>
      </c>
      <c r="N44" s="14">
        <v>0.58991277358591532</v>
      </c>
      <c r="O44" s="14">
        <f t="shared" si="2"/>
        <v>2.8117023798804937</v>
      </c>
      <c r="P44" s="14">
        <v>3.6216192560175058</v>
      </c>
      <c r="Q44" s="14">
        <f t="shared" si="3"/>
        <v>77.636608961825743</v>
      </c>
    </row>
    <row r="45" spans="1:17">
      <c r="A45" s="8" t="s">
        <v>15</v>
      </c>
      <c r="B45" s="10">
        <v>38916</v>
      </c>
      <c r="C45" t="s">
        <v>183</v>
      </c>
      <c r="D45" t="s">
        <v>259</v>
      </c>
      <c r="E45">
        <v>3</v>
      </c>
      <c r="F45" t="s">
        <v>261</v>
      </c>
      <c r="G45" t="s">
        <v>178</v>
      </c>
      <c r="H45" s="14">
        <v>0.77700655000488805</v>
      </c>
      <c r="I45" s="14">
        <v>0.5476934992013166</v>
      </c>
      <c r="J45" s="14">
        <f t="shared" si="0"/>
        <v>0.22931305080357145</v>
      </c>
      <c r="K45" s="14">
        <v>3.2542148760330569</v>
      </c>
      <c r="L45" s="14">
        <f t="shared" si="1"/>
        <v>7.0466474876148295</v>
      </c>
      <c r="M45" s="14">
        <v>2.427693711096802</v>
      </c>
      <c r="N45" s="14">
        <v>0.58991277358591532</v>
      </c>
      <c r="O45" s="14">
        <f t="shared" si="2"/>
        <v>1.8377809375108867</v>
      </c>
      <c r="P45" s="14">
        <v>3.1021487603305777</v>
      </c>
      <c r="Q45" s="14">
        <f t="shared" si="3"/>
        <v>59.242192412302153</v>
      </c>
    </row>
    <row r="46" spans="1:17">
      <c r="A46" s="8" t="s">
        <v>16</v>
      </c>
      <c r="B46" s="10">
        <v>38916</v>
      </c>
      <c r="C46" t="s">
        <v>183</v>
      </c>
      <c r="D46" t="s">
        <v>259</v>
      </c>
      <c r="E46">
        <v>4</v>
      </c>
      <c r="F46" t="s">
        <v>261</v>
      </c>
      <c r="G46" t="s">
        <v>172</v>
      </c>
      <c r="H46" s="14">
        <v>1.1558314595757162</v>
      </c>
      <c r="I46" s="14">
        <v>0.5476934992013166</v>
      </c>
      <c r="J46" s="14">
        <f t="shared" si="0"/>
        <v>0.6081379603743996</v>
      </c>
      <c r="K46" s="14">
        <v>3.2224860853432284</v>
      </c>
      <c r="L46" s="14">
        <f t="shared" si="1"/>
        <v>18.871701669725798</v>
      </c>
      <c r="M46" s="14">
        <v>5.3816537883666031</v>
      </c>
      <c r="N46" s="14">
        <v>0.58991277358591532</v>
      </c>
      <c r="O46" s="14">
        <f t="shared" si="2"/>
        <v>4.7917410147806878</v>
      </c>
      <c r="P46" s="14">
        <v>3.3380333951762529</v>
      </c>
      <c r="Q46" s="14">
        <f t="shared" si="3"/>
        <v>143.54982253039074</v>
      </c>
    </row>
    <row r="47" spans="1:17">
      <c r="A47" s="8" t="s">
        <v>17</v>
      </c>
      <c r="B47" s="10">
        <v>38916</v>
      </c>
      <c r="C47" t="s">
        <v>183</v>
      </c>
      <c r="D47" t="s">
        <v>259</v>
      </c>
      <c r="E47">
        <v>1</v>
      </c>
      <c r="F47" t="s">
        <v>398</v>
      </c>
      <c r="G47" t="s">
        <v>176</v>
      </c>
      <c r="H47" s="14">
        <v>0.91998240297194256</v>
      </c>
      <c r="I47" s="14">
        <v>0.5476934992013166</v>
      </c>
      <c r="J47" s="14">
        <f t="shared" si="0"/>
        <v>0.37228890377062596</v>
      </c>
      <c r="K47" s="14">
        <v>15.686061452513965</v>
      </c>
      <c r="L47" s="14">
        <f t="shared" si="1"/>
        <v>2.3733739976580304</v>
      </c>
      <c r="M47" s="14">
        <v>1.8213404163983689</v>
      </c>
      <c r="N47" s="14">
        <v>0.58991277358591532</v>
      </c>
      <c r="O47" s="14">
        <f t="shared" si="2"/>
        <v>1.2314276428124535</v>
      </c>
      <c r="P47" s="14">
        <v>15.304776536312847</v>
      </c>
      <c r="Q47" s="14">
        <f t="shared" si="3"/>
        <v>8.0460347780361854</v>
      </c>
    </row>
    <row r="48" spans="1:17">
      <c r="A48" s="8" t="s">
        <v>18</v>
      </c>
      <c r="B48" s="10">
        <v>38916</v>
      </c>
      <c r="C48" t="s">
        <v>183</v>
      </c>
      <c r="D48" t="s">
        <v>259</v>
      </c>
      <c r="E48">
        <v>2</v>
      </c>
      <c r="F48" t="s">
        <v>398</v>
      </c>
      <c r="G48" t="s">
        <v>177</v>
      </c>
      <c r="H48" s="14">
        <v>0.97008505230227793</v>
      </c>
      <c r="I48" s="14">
        <v>0.5476934992013166</v>
      </c>
      <c r="J48" s="14">
        <f t="shared" si="0"/>
        <v>0.42239155310096133</v>
      </c>
      <c r="K48" s="14">
        <v>14.836365546218488</v>
      </c>
      <c r="L48" s="14">
        <f t="shared" si="1"/>
        <v>2.8470015232849328</v>
      </c>
      <c r="M48" s="14">
        <v>1.7569489160764113</v>
      </c>
      <c r="N48" s="14">
        <v>0.58991277358591532</v>
      </c>
      <c r="O48" s="14">
        <f t="shared" si="2"/>
        <v>1.167036142490496</v>
      </c>
      <c r="P48" s="14">
        <v>14.836365546218488</v>
      </c>
      <c r="Q48" s="14">
        <f t="shared" si="3"/>
        <v>7.8660514184213515</v>
      </c>
    </row>
    <row r="49" spans="1:17">
      <c r="A49" s="8" t="s">
        <v>19</v>
      </c>
      <c r="B49" s="10">
        <v>38916</v>
      </c>
      <c r="C49" t="s">
        <v>183</v>
      </c>
      <c r="D49" t="s">
        <v>259</v>
      </c>
      <c r="E49">
        <v>3</v>
      </c>
      <c r="F49" t="s">
        <v>398</v>
      </c>
      <c r="G49" t="s">
        <v>178</v>
      </c>
      <c r="H49" s="14">
        <v>0.9119116875685469</v>
      </c>
      <c r="I49" s="14">
        <v>0.5476934992013166</v>
      </c>
      <c r="J49" s="14">
        <f t="shared" si="0"/>
        <v>0.3642181883672303</v>
      </c>
      <c r="K49" s="14">
        <v>14.373863157894736</v>
      </c>
      <c r="L49" s="14">
        <f t="shared" si="1"/>
        <v>2.5338921371822454</v>
      </c>
      <c r="M49" s="14">
        <v>2.3525702940545181</v>
      </c>
      <c r="N49" s="14">
        <v>0.58991277358591532</v>
      </c>
      <c r="O49" s="14">
        <f t="shared" si="2"/>
        <v>1.7626575204686028</v>
      </c>
      <c r="P49" s="14">
        <v>14.395115789473685</v>
      </c>
      <c r="Q49" s="14">
        <f t="shared" si="3"/>
        <v>12.244830442819586</v>
      </c>
    </row>
    <row r="50" spans="1:17">
      <c r="A50" s="8" t="s">
        <v>20</v>
      </c>
      <c r="B50" s="10">
        <v>38916</v>
      </c>
      <c r="C50" t="s">
        <v>183</v>
      </c>
      <c r="D50" t="s">
        <v>259</v>
      </c>
      <c r="E50">
        <v>4</v>
      </c>
      <c r="F50" t="s">
        <v>398</v>
      </c>
      <c r="G50" t="s">
        <v>172</v>
      </c>
      <c r="H50" s="14">
        <v>0.84992131991798181</v>
      </c>
      <c r="I50" s="14">
        <v>0.5476934992013166</v>
      </c>
      <c r="J50" s="14">
        <f t="shared" si="0"/>
        <v>0.30222782071666521</v>
      </c>
      <c r="K50" s="14">
        <v>14.779017485428808</v>
      </c>
      <c r="L50" s="14">
        <f t="shared" si="1"/>
        <v>2.0449791132234809</v>
      </c>
      <c r="M50" s="14">
        <v>1.893780854260571</v>
      </c>
      <c r="N50" s="14">
        <v>0.58991277358591532</v>
      </c>
      <c r="O50" s="14">
        <f t="shared" si="2"/>
        <v>1.3038680806746556</v>
      </c>
      <c r="P50" s="14">
        <v>15.006161532056616</v>
      </c>
      <c r="Q50" s="14">
        <f t="shared" si="3"/>
        <v>8.6888847483701479</v>
      </c>
    </row>
    <row r="51" spans="1:17">
      <c r="A51" s="8" t="s">
        <v>21</v>
      </c>
      <c r="B51" s="10">
        <v>38912</v>
      </c>
      <c r="C51" t="s">
        <v>183</v>
      </c>
      <c r="D51" t="s">
        <v>332</v>
      </c>
      <c r="E51">
        <v>1</v>
      </c>
      <c r="F51" t="s">
        <v>260</v>
      </c>
      <c r="G51" t="s">
        <v>178</v>
      </c>
      <c r="H51" s="14">
        <v>0.91018404907975459</v>
      </c>
      <c r="I51" s="14">
        <v>0.5476934992013166</v>
      </c>
      <c r="J51" s="14">
        <f t="shared" si="0"/>
        <v>0.36249054987843798</v>
      </c>
      <c r="K51" s="14">
        <v>3.4237121212121204</v>
      </c>
      <c r="L51" s="14">
        <f t="shared" si="1"/>
        <v>10.587646888667233</v>
      </c>
      <c r="M51" s="14">
        <v>4.373291593086102</v>
      </c>
      <c r="N51" s="14">
        <v>0.58991277358591532</v>
      </c>
      <c r="O51" s="14">
        <f t="shared" si="2"/>
        <v>3.7833788195001867</v>
      </c>
      <c r="P51" s="14">
        <v>3.3748484848484841</v>
      </c>
      <c r="Q51" s="14">
        <f t="shared" si="3"/>
        <v>112.10514594909419</v>
      </c>
    </row>
    <row r="52" spans="1:17">
      <c r="A52" s="8" t="s">
        <v>22</v>
      </c>
      <c r="B52" s="10">
        <v>38912</v>
      </c>
      <c r="C52" t="s">
        <v>183</v>
      </c>
      <c r="D52" t="s">
        <v>332</v>
      </c>
      <c r="E52">
        <v>2</v>
      </c>
      <c r="F52" t="s">
        <v>260</v>
      </c>
      <c r="G52" t="s">
        <v>172</v>
      </c>
      <c r="H52" s="14">
        <v>1.9582413087934558</v>
      </c>
      <c r="I52" s="14">
        <v>0.5476934992013166</v>
      </c>
      <c r="J52" s="14">
        <f t="shared" si="0"/>
        <v>1.4105478095921393</v>
      </c>
      <c r="K52" s="14">
        <v>3.5950243902439034</v>
      </c>
      <c r="L52" s="14">
        <f t="shared" si="1"/>
        <v>39.236112372980067</v>
      </c>
      <c r="M52" s="14">
        <v>3.5491892759672496</v>
      </c>
      <c r="N52" s="14">
        <v>0.58991277358591532</v>
      </c>
      <c r="O52" s="14">
        <f t="shared" si="2"/>
        <v>2.9592765023813343</v>
      </c>
      <c r="P52" s="14">
        <v>3.4807317073170747</v>
      </c>
      <c r="Q52" s="14">
        <f t="shared" si="3"/>
        <v>85.01880498748136</v>
      </c>
    </row>
    <row r="53" spans="1:17">
      <c r="A53" s="8" t="s">
        <v>23</v>
      </c>
      <c r="B53" s="10">
        <v>38912</v>
      </c>
      <c r="C53" t="s">
        <v>183</v>
      </c>
      <c r="D53" t="s">
        <v>332</v>
      </c>
      <c r="E53">
        <v>3</v>
      </c>
      <c r="F53" t="s">
        <v>260</v>
      </c>
      <c r="G53" t="s">
        <v>176</v>
      </c>
      <c r="H53" s="14">
        <v>1.141523517382413</v>
      </c>
      <c r="I53" s="14">
        <v>0.5476934992013166</v>
      </c>
      <c r="J53" s="14">
        <f t="shared" si="0"/>
        <v>0.59383001818109638</v>
      </c>
      <c r="K53" s="14">
        <v>2.9730330330330332</v>
      </c>
      <c r="L53" s="14">
        <f t="shared" si="1"/>
        <v>19.973878917022393</v>
      </c>
      <c r="M53" s="14">
        <v>1.9116872692245943</v>
      </c>
      <c r="N53" s="14">
        <v>0.58991277358591532</v>
      </c>
      <c r="O53" s="14">
        <f t="shared" si="2"/>
        <v>1.321774495638679</v>
      </c>
      <c r="P53" s="14">
        <v>2.8348348348348349</v>
      </c>
      <c r="Q53" s="14">
        <f t="shared" si="3"/>
        <v>46.626155407593231</v>
      </c>
    </row>
    <row r="54" spans="1:17">
      <c r="A54" s="8" t="s">
        <v>24</v>
      </c>
      <c r="B54" s="10">
        <v>38912</v>
      </c>
      <c r="C54" t="s">
        <v>183</v>
      </c>
      <c r="D54" t="s">
        <v>332</v>
      </c>
      <c r="E54">
        <v>4</v>
      </c>
      <c r="F54" t="s">
        <v>260</v>
      </c>
      <c r="G54" t="s">
        <v>177</v>
      </c>
      <c r="H54" s="14">
        <v>1.5032310838445808</v>
      </c>
      <c r="I54" s="14">
        <v>0.5476934992013166</v>
      </c>
      <c r="J54" s="14">
        <f t="shared" si="0"/>
        <v>0.95553758464326422</v>
      </c>
      <c r="K54" s="14">
        <v>2.7131909547738688</v>
      </c>
      <c r="L54" s="14">
        <f t="shared" si="1"/>
        <v>35.218220927723223</v>
      </c>
      <c r="M54" s="14">
        <v>7.3994595173115005</v>
      </c>
      <c r="N54" s="14">
        <v>0.58991277358591532</v>
      </c>
      <c r="O54" s="14">
        <f t="shared" si="2"/>
        <v>6.8095467437255852</v>
      </c>
      <c r="P54" s="14">
        <v>2.617839195979899</v>
      </c>
      <c r="Q54" s="14">
        <f t="shared" si="3"/>
        <v>260.12089490380879</v>
      </c>
    </row>
    <row r="55" spans="1:17">
      <c r="A55" s="8" t="s">
        <v>25</v>
      </c>
      <c r="B55" s="10">
        <v>38912</v>
      </c>
      <c r="C55" t="s">
        <v>183</v>
      </c>
      <c r="D55" t="s">
        <v>332</v>
      </c>
      <c r="E55">
        <v>1</v>
      </c>
      <c r="F55" t="s">
        <v>261</v>
      </c>
      <c r="G55" t="s">
        <v>178</v>
      </c>
      <c r="H55" s="14">
        <v>0.91018404907975459</v>
      </c>
      <c r="I55" s="14">
        <v>0.5476934992013166</v>
      </c>
      <c r="J55" s="14">
        <f t="shared" si="0"/>
        <v>0.36249054987843798</v>
      </c>
      <c r="K55" s="14">
        <v>4.020536277602524</v>
      </c>
      <c r="L55" s="14">
        <f t="shared" si="1"/>
        <v>9.0159751050572243</v>
      </c>
      <c r="M55" s="14">
        <v>1.7190399743136939</v>
      </c>
      <c r="N55" s="14">
        <v>0.58991277358591532</v>
      </c>
      <c r="O55" s="14">
        <f t="shared" si="2"/>
        <v>1.1291272007277786</v>
      </c>
      <c r="P55" s="14">
        <v>3.7302050473186128</v>
      </c>
      <c r="Q55" s="14">
        <f t="shared" si="3"/>
        <v>30.269842713859131</v>
      </c>
    </row>
    <row r="56" spans="1:17">
      <c r="A56" s="8" t="s">
        <v>26</v>
      </c>
      <c r="B56" s="10">
        <v>38912</v>
      </c>
      <c r="C56" t="s">
        <v>183</v>
      </c>
      <c r="D56" t="s">
        <v>332</v>
      </c>
      <c r="E56">
        <v>2</v>
      </c>
      <c r="F56" t="s">
        <v>261</v>
      </c>
      <c r="G56" t="s">
        <v>172</v>
      </c>
      <c r="H56" s="14">
        <v>0.97025562372188145</v>
      </c>
      <c r="I56" s="14">
        <v>0.5476934992013166</v>
      </c>
      <c r="J56" s="14">
        <f t="shared" si="0"/>
        <v>0.42256212452056485</v>
      </c>
      <c r="K56" s="14">
        <v>3.9711664482306688</v>
      </c>
      <c r="L56" s="14">
        <f t="shared" si="1"/>
        <v>10.64075580888419</v>
      </c>
      <c r="M56" s="14">
        <v>2.0374431422914325</v>
      </c>
      <c r="N56" s="14">
        <v>0.58991277358591532</v>
      </c>
      <c r="O56" s="14">
        <f t="shared" si="2"/>
        <v>1.4475303687055172</v>
      </c>
      <c r="P56" s="14">
        <v>4.0458715596330279</v>
      </c>
      <c r="Q56" s="14">
        <f t="shared" si="3"/>
        <v>35.777961494081936</v>
      </c>
    </row>
    <row r="57" spans="1:17">
      <c r="A57" s="8" t="s">
        <v>27</v>
      </c>
      <c r="B57" s="10">
        <v>38912</v>
      </c>
      <c r="C57" t="s">
        <v>183</v>
      </c>
      <c r="D57" t="s">
        <v>332</v>
      </c>
      <c r="E57">
        <v>3</v>
      </c>
      <c r="F57" t="s">
        <v>261</v>
      </c>
      <c r="G57" t="s">
        <v>176</v>
      </c>
      <c r="H57" s="14">
        <v>0.80793456032719835</v>
      </c>
      <c r="I57" s="14">
        <v>0.5476934992013166</v>
      </c>
      <c r="J57" s="14">
        <f t="shared" si="0"/>
        <v>0.26024106112588175</v>
      </c>
      <c r="K57" s="14">
        <v>3.9681312127236588</v>
      </c>
      <c r="L57" s="14">
        <f t="shared" si="1"/>
        <v>6.5582776167136023</v>
      </c>
      <c r="M57" s="14">
        <v>1.8287419061379566</v>
      </c>
      <c r="N57" s="14">
        <v>0.58991277358591532</v>
      </c>
      <c r="O57" s="14">
        <f t="shared" si="2"/>
        <v>1.2388291325520413</v>
      </c>
      <c r="P57" s="14">
        <v>4.312326043737575</v>
      </c>
      <c r="Q57" s="14">
        <f t="shared" si="3"/>
        <v>28.727631445008377</v>
      </c>
    </row>
    <row r="58" spans="1:17">
      <c r="A58" s="8" t="s">
        <v>28</v>
      </c>
      <c r="B58" s="10">
        <v>38912</v>
      </c>
      <c r="C58" t="s">
        <v>183</v>
      </c>
      <c r="D58" t="s">
        <v>332</v>
      </c>
      <c r="E58">
        <v>4</v>
      </c>
      <c r="F58" t="s">
        <v>261</v>
      </c>
      <c r="G58" t="s">
        <v>177</v>
      </c>
      <c r="H58" s="14">
        <v>0.93856430611355834</v>
      </c>
      <c r="I58" s="14">
        <v>0.5476934992013166</v>
      </c>
      <c r="J58" s="14">
        <f t="shared" si="0"/>
        <v>0.39087080691224174</v>
      </c>
      <c r="K58" s="14">
        <v>4.7959933222036728</v>
      </c>
      <c r="L58" s="14">
        <f t="shared" si="1"/>
        <v>8.1499447695778606</v>
      </c>
      <c r="M58" s="14">
        <v>5.4515813132123938</v>
      </c>
      <c r="N58" s="14">
        <v>0.58991277358591532</v>
      </c>
      <c r="O58" s="14">
        <f t="shared" si="2"/>
        <v>4.8616685396264785</v>
      </c>
      <c r="P58" s="14">
        <v>4.6562604340567608</v>
      </c>
      <c r="Q58" s="14">
        <f t="shared" si="3"/>
        <v>104.41143936166723</v>
      </c>
    </row>
    <row r="59" spans="1:17">
      <c r="A59" s="8" t="s">
        <v>29</v>
      </c>
      <c r="B59" s="10">
        <v>38912</v>
      </c>
      <c r="C59" t="s">
        <v>183</v>
      </c>
      <c r="D59" t="s">
        <v>332</v>
      </c>
      <c r="E59">
        <v>1</v>
      </c>
      <c r="F59" t="s">
        <v>398</v>
      </c>
      <c r="G59" t="s">
        <v>178</v>
      </c>
      <c r="H59" s="14">
        <v>0.85022508349871728</v>
      </c>
      <c r="I59" s="14">
        <v>0.5476934992013166</v>
      </c>
      <c r="J59" s="14">
        <f t="shared" si="0"/>
        <v>0.30253158429740068</v>
      </c>
      <c r="K59" s="14">
        <v>15.127990297990298</v>
      </c>
      <c r="L59" s="14">
        <f t="shared" si="1"/>
        <v>1.9998134473790017</v>
      </c>
      <c r="M59" s="14">
        <v>1.4782308556750683</v>
      </c>
      <c r="N59" s="14">
        <v>0.58991277358591532</v>
      </c>
      <c r="O59" s="14">
        <f t="shared" si="2"/>
        <v>0.88831808208915297</v>
      </c>
      <c r="P59" s="14">
        <v>15.237033957033958</v>
      </c>
      <c r="Q59" s="14">
        <f t="shared" si="3"/>
        <v>5.8299934527551116</v>
      </c>
    </row>
    <row r="60" spans="1:17">
      <c r="A60" s="8" t="s">
        <v>30</v>
      </c>
      <c r="B60" s="10">
        <v>38912</v>
      </c>
      <c r="C60" t="s">
        <v>183</v>
      </c>
      <c r="D60" t="s">
        <v>332</v>
      </c>
      <c r="E60">
        <v>2</v>
      </c>
      <c r="F60" t="s">
        <v>398</v>
      </c>
      <c r="G60" t="s">
        <v>172</v>
      </c>
      <c r="H60" s="14">
        <v>0.76309598722106597</v>
      </c>
      <c r="I60" s="14">
        <v>0.5476934992013166</v>
      </c>
      <c r="J60" s="14">
        <f t="shared" si="0"/>
        <v>0.21540248801974937</v>
      </c>
      <c r="K60" s="14">
        <v>14.905565949485505</v>
      </c>
      <c r="L60" s="14">
        <f t="shared" si="1"/>
        <v>1.4451144542229502</v>
      </c>
      <c r="M60" s="14">
        <v>1.2026381976775296</v>
      </c>
      <c r="N60" s="14">
        <v>0.58991277358591532</v>
      </c>
      <c r="O60" s="14">
        <f t="shared" si="2"/>
        <v>0.61272542409161423</v>
      </c>
      <c r="P60" s="14">
        <v>15.220523854069228</v>
      </c>
      <c r="Q60" s="14">
        <f t="shared" si="3"/>
        <v>4.0256526645618784</v>
      </c>
    </row>
    <row r="61" spans="1:17">
      <c r="A61" s="8" t="s">
        <v>31</v>
      </c>
      <c r="B61" s="10">
        <v>38912</v>
      </c>
      <c r="C61" t="s">
        <v>183</v>
      </c>
      <c r="D61" t="s">
        <v>332</v>
      </c>
      <c r="E61">
        <v>3</v>
      </c>
      <c r="F61" t="s">
        <v>398</v>
      </c>
      <c r="G61" t="s">
        <v>176</v>
      </c>
      <c r="H61" s="14">
        <v>0.65660486954838082</v>
      </c>
      <c r="I61" s="14">
        <v>0.5476934992013166</v>
      </c>
      <c r="J61" s="14">
        <f t="shared" si="0"/>
        <v>0.10891137034706422</v>
      </c>
      <c r="K61" s="14">
        <v>14.675434782608695</v>
      </c>
      <c r="L61" s="14">
        <f t="shared" si="1"/>
        <v>0.74213385811322585</v>
      </c>
      <c r="M61" s="14">
        <v>1.130395462085942</v>
      </c>
      <c r="N61" s="14">
        <v>0.58991277358591532</v>
      </c>
      <c r="O61" s="14">
        <f t="shared" si="2"/>
        <v>0.54048268850002668</v>
      </c>
      <c r="P61" s="14">
        <v>14.275909090909092</v>
      </c>
      <c r="Q61" s="14">
        <f t="shared" si="3"/>
        <v>3.7859773766996487</v>
      </c>
    </row>
    <row r="62" spans="1:17">
      <c r="A62" s="8" t="s">
        <v>32</v>
      </c>
      <c r="B62" s="10">
        <v>38912</v>
      </c>
      <c r="C62" t="s">
        <v>183</v>
      </c>
      <c r="D62" t="s">
        <v>332</v>
      </c>
      <c r="E62">
        <v>4</v>
      </c>
      <c r="F62" t="s">
        <v>398</v>
      </c>
      <c r="G62" t="s">
        <v>177</v>
      </c>
      <c r="H62" s="14">
        <v>1.0390047921002954</v>
      </c>
      <c r="I62" s="14">
        <v>0.5476934992013166</v>
      </c>
      <c r="J62" s="14">
        <f t="shared" si="0"/>
        <v>0.49131129289897879</v>
      </c>
      <c r="K62" s="14">
        <v>15.702085889570551</v>
      </c>
      <c r="L62" s="14">
        <f t="shared" si="1"/>
        <v>3.1289555817887331</v>
      </c>
      <c r="M62" s="14">
        <v>2.0695510247765827</v>
      </c>
      <c r="N62" s="14">
        <v>0.58991277358591532</v>
      </c>
      <c r="O62" s="14">
        <f t="shared" si="2"/>
        <v>1.4796382511906674</v>
      </c>
      <c r="P62" s="14">
        <v>15.244452234881683</v>
      </c>
      <c r="Q62" s="14">
        <f t="shared" si="3"/>
        <v>9.7060768625390459</v>
      </c>
    </row>
    <row r="63" spans="1:17">
      <c r="A63" s="8" t="s">
        <v>33</v>
      </c>
      <c r="B63" s="10">
        <v>38912</v>
      </c>
      <c r="C63" t="s">
        <v>183</v>
      </c>
      <c r="D63" t="s">
        <v>346</v>
      </c>
      <c r="E63">
        <v>1</v>
      </c>
      <c r="F63" t="s">
        <v>260</v>
      </c>
      <c r="G63" t="s">
        <v>172</v>
      </c>
      <c r="H63" s="14">
        <v>2.5679038854805727</v>
      </c>
      <c r="I63" s="14">
        <v>0.5476934992013166</v>
      </c>
      <c r="J63" s="14">
        <f t="shared" si="0"/>
        <v>2.0202103862792562</v>
      </c>
      <c r="K63" s="14">
        <v>3.080143540669857</v>
      </c>
      <c r="L63" s="14">
        <f t="shared" si="1"/>
        <v>65.588189628328465</v>
      </c>
      <c r="M63" s="14">
        <v>12.603612136779578</v>
      </c>
      <c r="N63" s="14">
        <v>0.58991277358591532</v>
      </c>
      <c r="O63" s="14">
        <f t="shared" si="2"/>
        <v>12.013699363193663</v>
      </c>
      <c r="P63" s="14">
        <v>3.0622009569377999</v>
      </c>
      <c r="Q63" s="14">
        <f t="shared" si="3"/>
        <v>392.32236982929288</v>
      </c>
    </row>
    <row r="64" spans="1:17">
      <c r="A64" s="8" t="s">
        <v>34</v>
      </c>
      <c r="B64" s="10">
        <v>38912</v>
      </c>
      <c r="C64" t="s">
        <v>183</v>
      </c>
      <c r="D64" t="s">
        <v>346</v>
      </c>
      <c r="E64">
        <v>2</v>
      </c>
      <c r="F64" t="s">
        <v>260</v>
      </c>
      <c r="G64" t="s">
        <v>178</v>
      </c>
      <c r="H64" s="14">
        <v>3.6926482617586918</v>
      </c>
      <c r="I64" s="14">
        <v>0.5476934992013166</v>
      </c>
      <c r="J64" s="14">
        <f t="shared" si="0"/>
        <v>3.1449547625573753</v>
      </c>
      <c r="K64" s="14">
        <v>3.3677900552486184</v>
      </c>
      <c r="L64" s="14">
        <f t="shared" si="1"/>
        <v>93.383337766439453</v>
      </c>
      <c r="M64" s="14">
        <v>8.9540161609675177</v>
      </c>
      <c r="N64" s="14">
        <v>0.58991277358591532</v>
      </c>
      <c r="O64" s="14">
        <f t="shared" si="2"/>
        <v>8.3641033873816024</v>
      </c>
      <c r="P64" s="14">
        <v>3.5067679558011049</v>
      </c>
      <c r="Q64" s="14">
        <f t="shared" si="3"/>
        <v>238.51316918603649</v>
      </c>
    </row>
    <row r="65" spans="1:17">
      <c r="A65" s="8" t="s">
        <v>35</v>
      </c>
      <c r="B65" s="10">
        <v>38912</v>
      </c>
      <c r="C65" t="s">
        <v>183</v>
      </c>
      <c r="D65" t="s">
        <v>346</v>
      </c>
      <c r="E65">
        <v>3</v>
      </c>
      <c r="F65" t="s">
        <v>260</v>
      </c>
      <c r="G65" t="s">
        <v>177</v>
      </c>
      <c r="H65" s="14">
        <v>4.3943353783231087</v>
      </c>
      <c r="I65" s="14">
        <v>0.5476934992013166</v>
      </c>
      <c r="J65" s="14">
        <f t="shared" si="0"/>
        <v>3.8466418791217922</v>
      </c>
      <c r="K65" s="14">
        <v>2.6404054054054056</v>
      </c>
      <c r="L65" s="14">
        <f t="shared" si="1"/>
        <v>145.68376020011905</v>
      </c>
      <c r="M65" s="14">
        <v>6.6422486220367105</v>
      </c>
      <c r="N65" s="14">
        <v>0.58991277358591532</v>
      </c>
      <c r="O65" s="14">
        <f t="shared" si="2"/>
        <v>6.0523358484507952</v>
      </c>
      <c r="P65" s="14">
        <v>2.5328918918918921</v>
      </c>
      <c r="Q65" s="14">
        <f t="shared" si="3"/>
        <v>238.9496317559028</v>
      </c>
    </row>
    <row r="66" spans="1:17">
      <c r="A66" s="8" t="s">
        <v>36</v>
      </c>
      <c r="B66" s="10">
        <v>38912</v>
      </c>
      <c r="C66" t="s">
        <v>183</v>
      </c>
      <c r="D66" t="s">
        <v>346</v>
      </c>
      <c r="E66">
        <v>4</v>
      </c>
      <c r="F66" t="s">
        <v>260</v>
      </c>
      <c r="G66" t="s">
        <v>176</v>
      </c>
      <c r="H66" s="14">
        <v>1.9250102249488752</v>
      </c>
      <c r="I66" s="14">
        <v>0.5476934992013166</v>
      </c>
      <c r="J66" s="14">
        <f t="shared" si="0"/>
        <v>1.3773167257475585</v>
      </c>
      <c r="K66" s="14">
        <v>4.1667276051188296</v>
      </c>
      <c r="L66" s="14">
        <f t="shared" si="1"/>
        <v>33.055117979287232</v>
      </c>
      <c r="M66" s="14">
        <v>8.7613688660566176</v>
      </c>
      <c r="N66" s="14">
        <v>0.58991277358591532</v>
      </c>
      <c r="O66" s="14">
        <f t="shared" si="2"/>
        <v>8.1714560924707023</v>
      </c>
      <c r="P66" s="14">
        <v>3.7444241316270563</v>
      </c>
      <c r="Q66" s="14">
        <f t="shared" si="3"/>
        <v>218.22998157316056</v>
      </c>
    </row>
    <row r="67" spans="1:17">
      <c r="A67" s="8" t="s">
        <v>37</v>
      </c>
      <c r="B67" s="10">
        <v>38912</v>
      </c>
      <c r="C67" t="s">
        <v>183</v>
      </c>
      <c r="D67" t="s">
        <v>346</v>
      </c>
      <c r="E67">
        <v>1</v>
      </c>
      <c r="F67" t="s">
        <v>261</v>
      </c>
      <c r="G67" t="s">
        <v>172</v>
      </c>
      <c r="H67" s="14">
        <v>1.0661145194274031</v>
      </c>
      <c r="I67" s="14">
        <v>0.5476934992013166</v>
      </c>
      <c r="J67" s="14">
        <f t="shared" si="0"/>
        <v>0.51842102022608649</v>
      </c>
      <c r="K67" s="14">
        <v>3.9045531197301857</v>
      </c>
      <c r="L67" s="14">
        <f t="shared" si="1"/>
        <v>13.277345814721832</v>
      </c>
      <c r="M67" s="14">
        <v>5.2455557339326795</v>
      </c>
      <c r="N67" s="14">
        <v>0.58991277358591532</v>
      </c>
      <c r="O67" s="14">
        <f t="shared" si="2"/>
        <v>4.6556429603467642</v>
      </c>
      <c r="P67" s="14">
        <v>3.8394772344013495</v>
      </c>
      <c r="Q67" s="14">
        <f t="shared" si="3"/>
        <v>121.25720966991672</v>
      </c>
    </row>
    <row r="68" spans="1:17">
      <c r="A68" s="8" t="s">
        <v>38</v>
      </c>
      <c r="B68" s="10">
        <v>38912</v>
      </c>
      <c r="C68" t="s">
        <v>183</v>
      </c>
      <c r="D68" t="s">
        <v>346</v>
      </c>
      <c r="E68">
        <v>2</v>
      </c>
      <c r="F68" t="s">
        <v>261</v>
      </c>
      <c r="G68" t="s">
        <v>178</v>
      </c>
      <c r="H68" s="14">
        <v>1.1108486707566463</v>
      </c>
      <c r="I68" s="14">
        <v>0.5476934992013166</v>
      </c>
      <c r="J68" s="14">
        <f t="shared" ref="J68:J74" si="4">H68-I68</f>
        <v>0.56315517155532968</v>
      </c>
      <c r="K68" s="14">
        <v>4.9334383954154726</v>
      </c>
      <c r="L68" s="14">
        <f t="shared" ref="L68:L74" si="5">(J68*100)/K68</f>
        <v>11.415064432114049</v>
      </c>
      <c r="M68" s="14">
        <v>3.308380157328624</v>
      </c>
      <c r="N68" s="14">
        <v>0.58991277358591532</v>
      </c>
      <c r="O68" s="14">
        <f t="shared" ref="O68:O74" si="6">M68-N68</f>
        <v>2.7184673837427087</v>
      </c>
      <c r="P68" s="14">
        <v>5.1009169054441257</v>
      </c>
      <c r="Q68" s="14">
        <f t="shared" ref="Q68:Q74" si="7">(O68*100)/P68</f>
        <v>53.293700605891708</v>
      </c>
    </row>
    <row r="69" spans="1:17">
      <c r="A69" s="8" t="s">
        <v>39</v>
      </c>
      <c r="B69" s="10">
        <v>38912</v>
      </c>
      <c r="C69" t="s">
        <v>183</v>
      </c>
      <c r="D69" t="s">
        <v>346</v>
      </c>
      <c r="E69">
        <v>3</v>
      </c>
      <c r="F69" t="s">
        <v>261</v>
      </c>
      <c r="G69" t="s">
        <v>177</v>
      </c>
      <c r="H69" s="14">
        <v>0.81176891615541924</v>
      </c>
      <c r="I69" s="14">
        <v>0.5476934992013166</v>
      </c>
      <c r="J69" s="14">
        <f t="shared" si="4"/>
        <v>0.26407541695410264</v>
      </c>
      <c r="K69" s="14">
        <v>6.6716289592760187</v>
      </c>
      <c r="L69" s="14">
        <f t="shared" si="5"/>
        <v>3.9581850034831545</v>
      </c>
      <c r="M69" s="14">
        <v>6.1606303847594601</v>
      </c>
      <c r="N69" s="14">
        <v>0.58991277358591532</v>
      </c>
      <c r="O69" s="14">
        <f t="shared" si="6"/>
        <v>5.5707176111735448</v>
      </c>
      <c r="P69" s="14">
        <v>6.4667420814479648</v>
      </c>
      <c r="Q69" s="14">
        <f t="shared" si="7"/>
        <v>86.144113079057718</v>
      </c>
    </row>
    <row r="70" spans="1:17">
      <c r="A70" s="8" t="s">
        <v>40</v>
      </c>
      <c r="B70" s="10">
        <v>38912</v>
      </c>
      <c r="C70" t="s">
        <v>183</v>
      </c>
      <c r="D70" t="s">
        <v>346</v>
      </c>
      <c r="E70">
        <v>4</v>
      </c>
      <c r="F70" t="s">
        <v>261</v>
      </c>
      <c r="G70" t="s">
        <v>176</v>
      </c>
      <c r="H70" s="14">
        <v>0.88462167689161553</v>
      </c>
      <c r="I70" s="14">
        <v>0.5476934992013166</v>
      </c>
      <c r="J70" s="14">
        <f t="shared" si="4"/>
        <v>0.33692817769029892</v>
      </c>
      <c r="K70" s="14">
        <v>4.0726451612903229</v>
      </c>
      <c r="L70" s="14">
        <f t="shared" si="5"/>
        <v>8.2729568707024566</v>
      </c>
      <c r="M70" s="14">
        <v>3.9746187188954885</v>
      </c>
      <c r="N70" s="14">
        <v>0.58991277358591532</v>
      </c>
      <c r="O70" s="14">
        <f t="shared" si="6"/>
        <v>3.3847059453095731</v>
      </c>
      <c r="P70" s="14">
        <v>4.1661290322580653</v>
      </c>
      <c r="Q70" s="14">
        <f t="shared" si="7"/>
        <v>81.243425710102017</v>
      </c>
    </row>
    <row r="71" spans="1:17">
      <c r="A71" s="8" t="s">
        <v>41</v>
      </c>
      <c r="B71" s="10">
        <v>38912</v>
      </c>
      <c r="C71" t="s">
        <v>183</v>
      </c>
      <c r="D71" t="s">
        <v>346</v>
      </c>
      <c r="E71">
        <v>1</v>
      </c>
      <c r="F71" t="s">
        <v>398</v>
      </c>
      <c r="G71" t="s">
        <v>172</v>
      </c>
      <c r="H71" s="14">
        <v>0.93130354809042082</v>
      </c>
      <c r="I71" s="14">
        <v>0.5476934992013166</v>
      </c>
      <c r="J71" s="14">
        <f t="shared" si="4"/>
        <v>0.38361004888910422</v>
      </c>
      <c r="K71" s="14">
        <v>14.969703504043128</v>
      </c>
      <c r="L71" s="14">
        <f t="shared" si="5"/>
        <v>2.5625761310870052</v>
      </c>
      <c r="M71" s="14">
        <v>1.5023117675389306</v>
      </c>
      <c r="N71" s="14">
        <v>0.58991277358591532</v>
      </c>
      <c r="O71" s="14">
        <f t="shared" si="6"/>
        <v>0.91239899395301527</v>
      </c>
      <c r="P71" s="14">
        <v>15.199209344115008</v>
      </c>
      <c r="Q71" s="14">
        <f t="shared" si="7"/>
        <v>6.0029372140090143</v>
      </c>
    </row>
    <row r="72" spans="1:17">
      <c r="A72" s="8" t="s">
        <v>42</v>
      </c>
      <c r="B72" s="10">
        <v>38912</v>
      </c>
      <c r="C72" t="s">
        <v>183</v>
      </c>
      <c r="D72" t="s">
        <v>399</v>
      </c>
      <c r="E72">
        <v>2</v>
      </c>
      <c r="F72" t="s">
        <v>398</v>
      </c>
      <c r="G72" t="s">
        <v>178</v>
      </c>
      <c r="H72" s="14">
        <v>1.0341642867515368</v>
      </c>
      <c r="I72" s="14">
        <v>0.5476934992013166</v>
      </c>
      <c r="J72" s="14">
        <f t="shared" si="4"/>
        <v>0.48647078755022022</v>
      </c>
      <c r="K72" s="14">
        <v>15.573225806451612</v>
      </c>
      <c r="L72" s="14">
        <f t="shared" si="5"/>
        <v>3.1237637827654634</v>
      </c>
      <c r="M72" s="14">
        <v>1.2534756782790173</v>
      </c>
      <c r="N72" s="14">
        <v>0.58991277358591532</v>
      </c>
      <c r="O72" s="14">
        <f t="shared" si="6"/>
        <v>0.66356290469310197</v>
      </c>
      <c r="P72" s="14">
        <v>15.320967741935483</v>
      </c>
      <c r="Q72" s="14">
        <f t="shared" si="7"/>
        <v>4.331076965046039</v>
      </c>
    </row>
    <row r="73" spans="1:17">
      <c r="A73" s="8" t="s">
        <v>43</v>
      </c>
      <c r="B73" s="10">
        <v>38912</v>
      </c>
      <c r="C73" t="s">
        <v>183</v>
      </c>
      <c r="D73" t="s">
        <v>342</v>
      </c>
      <c r="E73">
        <v>3</v>
      </c>
      <c r="F73" t="s">
        <v>398</v>
      </c>
      <c r="G73" t="s">
        <v>177</v>
      </c>
      <c r="H73" s="14">
        <v>0.96397695919453996</v>
      </c>
      <c r="I73" s="14">
        <v>0.5476934992013166</v>
      </c>
      <c r="J73" s="14">
        <f t="shared" si="4"/>
        <v>0.41628345999322336</v>
      </c>
      <c r="K73" s="14">
        <v>15.224889705882351</v>
      </c>
      <c r="L73" s="14">
        <f t="shared" si="5"/>
        <v>2.7342297253712542</v>
      </c>
      <c r="M73" s="14">
        <v>1.6307432974795311</v>
      </c>
      <c r="N73" s="14">
        <v>0.58991277358591532</v>
      </c>
      <c r="O73" s="14">
        <f t="shared" si="6"/>
        <v>1.0408305238936157</v>
      </c>
      <c r="P73" s="14">
        <v>15.372132352941172</v>
      </c>
      <c r="Q73" s="14">
        <f t="shared" si="7"/>
        <v>6.7708922873961077</v>
      </c>
    </row>
    <row r="74" spans="1:17">
      <c r="A74" s="8" t="s">
        <v>44</v>
      </c>
      <c r="B74" s="10">
        <v>38912</v>
      </c>
      <c r="C74" t="s">
        <v>183</v>
      </c>
      <c r="D74" t="s">
        <v>342</v>
      </c>
      <c r="E74">
        <v>4</v>
      </c>
      <c r="F74" t="s">
        <v>398</v>
      </c>
      <c r="G74" t="s">
        <v>176</v>
      </c>
      <c r="H74" s="14">
        <v>1.0377946657631056</v>
      </c>
      <c r="I74" s="14">
        <v>0.5476934992013166</v>
      </c>
      <c r="J74" s="14">
        <f t="shared" si="4"/>
        <v>0.49010116656178904</v>
      </c>
      <c r="K74" s="14">
        <v>15.291063268892792</v>
      </c>
      <c r="L74" s="14">
        <f t="shared" si="5"/>
        <v>3.2051477254614529</v>
      </c>
      <c r="M74" s="14">
        <v>1.6869320918285438</v>
      </c>
      <c r="N74" s="14">
        <v>0.58991277358591532</v>
      </c>
      <c r="O74" s="14">
        <f t="shared" si="6"/>
        <v>1.0970193182426284</v>
      </c>
      <c r="P74" s="14">
        <v>15.283708260105449</v>
      </c>
      <c r="Q74" s="14">
        <f t="shared" si="7"/>
        <v>7.1777038633100654</v>
      </c>
    </row>
    <row r="75" spans="1:17">
      <c r="A75" s="8" t="s">
        <v>212</v>
      </c>
      <c r="B75" s="10">
        <v>38937</v>
      </c>
      <c r="C75" t="s">
        <v>77</v>
      </c>
      <c r="D75" t="s">
        <v>78</v>
      </c>
      <c r="E75">
        <v>1</v>
      </c>
      <c r="F75" t="s">
        <v>79</v>
      </c>
      <c r="G75" t="s">
        <v>176</v>
      </c>
      <c r="H75" s="14">
        <v>1.0298615582743078</v>
      </c>
      <c r="I75" s="14">
        <v>0.57344027560962485</v>
      </c>
      <c r="J75" s="14">
        <f>H75-I75</f>
        <v>0.45642128266468296</v>
      </c>
      <c r="K75" s="14">
        <v>3.6655831739961773</v>
      </c>
      <c r="L75" s="14">
        <f>(J75*100)/K75</f>
        <v>12.4515325665656</v>
      </c>
      <c r="M75" s="14">
        <v>3.9230123270711097</v>
      </c>
      <c r="N75" s="14">
        <v>0.4056487114804373</v>
      </c>
      <c r="O75" s="14">
        <f>M75-N75</f>
        <v>3.5173636155906722</v>
      </c>
      <c r="P75" s="14">
        <v>3.6655831739961773</v>
      </c>
      <c r="Q75" s="14">
        <f>(O75*100)/P75</f>
        <v>95.956453547228676</v>
      </c>
    </row>
    <row r="76" spans="1:17">
      <c r="A76" s="8" t="s">
        <v>213</v>
      </c>
      <c r="B76" s="10">
        <v>38937</v>
      </c>
      <c r="C76" t="s">
        <v>77</v>
      </c>
      <c r="D76" t="s">
        <v>259</v>
      </c>
      <c r="E76">
        <v>2</v>
      </c>
      <c r="F76" t="s">
        <v>260</v>
      </c>
      <c r="G76" t="s">
        <v>177</v>
      </c>
      <c r="H76" s="14">
        <v>1.4618212062674396</v>
      </c>
      <c r="I76" s="14">
        <v>0.57344027560962485</v>
      </c>
      <c r="J76" s="14">
        <f t="shared" ref="J76:J110" si="8">H76-I76</f>
        <v>0.88838093065781476</v>
      </c>
      <c r="K76" s="14">
        <v>3.5313281249999999</v>
      </c>
      <c r="L76" s="14">
        <f t="shared" ref="L76:L110" si="9">(J76*100)/K76</f>
        <v>25.157133497975774</v>
      </c>
      <c r="M76" s="14">
        <v>5.018452925660764</v>
      </c>
      <c r="N76" s="14">
        <v>0.4056487114804373</v>
      </c>
      <c r="O76" s="14">
        <f t="shared" ref="O76:O110" si="10">M76-N76</f>
        <v>4.6128042141803265</v>
      </c>
      <c r="P76" s="14">
        <v>3.5813671874999997</v>
      </c>
      <c r="Q76" s="14">
        <f t="shared" ref="Q76:Q110" si="11">(O76*100)/P76</f>
        <v>128.80009149244285</v>
      </c>
    </row>
    <row r="77" spans="1:17">
      <c r="A77" s="8" t="s">
        <v>214</v>
      </c>
      <c r="B77" s="10">
        <v>38937</v>
      </c>
      <c r="C77" t="s">
        <v>77</v>
      </c>
      <c r="D77" t="s">
        <v>80</v>
      </c>
      <c r="E77">
        <v>3</v>
      </c>
      <c r="F77" t="s">
        <v>81</v>
      </c>
      <c r="G77" t="s">
        <v>178</v>
      </c>
      <c r="H77" s="14">
        <v>0.64082957716248112</v>
      </c>
      <c r="I77" s="14">
        <v>0.57344027560962485</v>
      </c>
      <c r="J77" s="14">
        <f t="shared" si="8"/>
        <v>6.7389301552856273E-2</v>
      </c>
      <c r="K77" s="14">
        <v>3.4101785714285704</v>
      </c>
      <c r="L77" s="14">
        <f t="shared" si="9"/>
        <v>1.9761223684138622</v>
      </c>
      <c r="M77" s="14">
        <v>4.1625558486300269</v>
      </c>
      <c r="N77" s="14">
        <v>0.4056487114804373</v>
      </c>
      <c r="O77" s="14">
        <f t="shared" si="10"/>
        <v>3.7569071371495895</v>
      </c>
      <c r="P77" s="14">
        <v>3.571130952380952</v>
      </c>
      <c r="Q77" s="14">
        <f t="shared" si="11"/>
        <v>105.20216668741247</v>
      </c>
    </row>
    <row r="78" spans="1:17">
      <c r="A78" s="8" t="s">
        <v>215</v>
      </c>
      <c r="B78" s="10">
        <v>38937</v>
      </c>
      <c r="C78" t="s">
        <v>77</v>
      </c>
      <c r="D78" t="s">
        <v>54</v>
      </c>
      <c r="E78">
        <v>4</v>
      </c>
      <c r="F78" t="s">
        <v>55</v>
      </c>
      <c r="G78" t="s">
        <v>172</v>
      </c>
      <c r="H78" s="14">
        <v>1.3464531015239323</v>
      </c>
      <c r="I78" s="14">
        <v>0.57344027560962485</v>
      </c>
      <c r="J78" s="14">
        <f t="shared" si="8"/>
        <v>0.77301282591430742</v>
      </c>
      <c r="K78" s="14">
        <v>3.7900190839694661</v>
      </c>
      <c r="L78" s="14">
        <f t="shared" si="9"/>
        <v>20.396014077709989</v>
      </c>
      <c r="M78" s="14">
        <v>4.7089303978037353</v>
      </c>
      <c r="N78" s="14">
        <v>0.4056487114804373</v>
      </c>
      <c r="O78" s="14">
        <f t="shared" si="10"/>
        <v>4.3032816863232979</v>
      </c>
      <c r="P78" s="14">
        <v>3.7568702290076335</v>
      </c>
      <c r="Q78" s="14">
        <f t="shared" si="11"/>
        <v>114.54432610146338</v>
      </c>
    </row>
    <row r="79" spans="1:17">
      <c r="A79" s="8" t="s">
        <v>216</v>
      </c>
      <c r="B79" s="10">
        <v>38937</v>
      </c>
      <c r="C79" t="s">
        <v>77</v>
      </c>
      <c r="D79" t="s">
        <v>56</v>
      </c>
      <c r="E79">
        <v>1</v>
      </c>
      <c r="F79" t="s">
        <v>57</v>
      </c>
      <c r="G79" t="s">
        <v>176</v>
      </c>
      <c r="H79" s="14">
        <v>1.1237658295771626</v>
      </c>
      <c r="I79" s="14">
        <v>0.57344027560962485</v>
      </c>
      <c r="J79" s="14">
        <f t="shared" si="8"/>
        <v>0.55032555396753779</v>
      </c>
      <c r="K79" s="14">
        <v>5.3495375722543352</v>
      </c>
      <c r="L79" s="14">
        <f t="shared" si="9"/>
        <v>10.287348140553885</v>
      </c>
      <c r="M79" s="14">
        <v>1.5410346126931151</v>
      </c>
      <c r="N79" s="14">
        <v>0.4056487114804373</v>
      </c>
      <c r="O79" s="14">
        <f t="shared" si="10"/>
        <v>1.1353859012126779</v>
      </c>
      <c r="P79" s="14">
        <v>5.5546820809248558</v>
      </c>
      <c r="Q79" s="14">
        <f t="shared" si="11"/>
        <v>20.440159934835297</v>
      </c>
    </row>
    <row r="80" spans="1:17">
      <c r="A80" s="8" t="s">
        <v>217</v>
      </c>
      <c r="B80" s="10">
        <v>38937</v>
      </c>
      <c r="C80" t="s">
        <v>77</v>
      </c>
      <c r="D80" t="s">
        <v>56</v>
      </c>
      <c r="E80">
        <v>2</v>
      </c>
      <c r="F80" t="s">
        <v>57</v>
      </c>
      <c r="G80" t="s">
        <v>177</v>
      </c>
      <c r="H80" s="14">
        <v>1.0432764541747157</v>
      </c>
      <c r="I80" s="14">
        <v>0.57344027560962485</v>
      </c>
      <c r="J80" s="14">
        <f t="shared" si="8"/>
        <v>0.46983617856509086</v>
      </c>
      <c r="K80" s="14">
        <v>4.5633003952569169</v>
      </c>
      <c r="L80" s="14">
        <f t="shared" si="9"/>
        <v>10.295973042963322</v>
      </c>
      <c r="M80" s="14">
        <v>2.0847176616245897</v>
      </c>
      <c r="N80" s="14">
        <v>0.4056487114804373</v>
      </c>
      <c r="O80" s="14">
        <f t="shared" si="10"/>
        <v>1.6790689501441525</v>
      </c>
      <c r="P80" s="14">
        <v>4.6139525691699603</v>
      </c>
      <c r="Q80" s="14">
        <f t="shared" si="11"/>
        <v>36.391118568568494</v>
      </c>
    </row>
    <row r="81" spans="1:17">
      <c r="A81" s="8" t="s">
        <v>218</v>
      </c>
      <c r="B81" s="10">
        <v>38937</v>
      </c>
      <c r="C81" t="s">
        <v>77</v>
      </c>
      <c r="D81" t="s">
        <v>58</v>
      </c>
      <c r="E81">
        <v>3</v>
      </c>
      <c r="F81" t="s">
        <v>59</v>
      </c>
      <c r="G81" t="s">
        <v>178</v>
      </c>
      <c r="H81" s="14">
        <v>0.87693174500965865</v>
      </c>
      <c r="I81" s="14">
        <v>0.57344027560962485</v>
      </c>
      <c r="J81" s="14">
        <f t="shared" si="8"/>
        <v>0.3034914694000338</v>
      </c>
      <c r="K81" s="14">
        <v>4.537485029940119</v>
      </c>
      <c r="L81" s="14">
        <f t="shared" si="9"/>
        <v>6.6885392986969032</v>
      </c>
      <c r="M81" s="14">
        <v>1.8667061420035527</v>
      </c>
      <c r="N81" s="14">
        <v>0.4056487114804373</v>
      </c>
      <c r="O81" s="14">
        <f t="shared" si="10"/>
        <v>1.4610574305231154</v>
      </c>
      <c r="P81" s="14">
        <v>4.4621556886227536</v>
      </c>
      <c r="Q81" s="14">
        <f t="shared" si="11"/>
        <v>32.743309119589938</v>
      </c>
    </row>
    <row r="82" spans="1:17">
      <c r="A82" s="8" t="s">
        <v>219</v>
      </c>
      <c r="B82" s="10">
        <v>38937</v>
      </c>
      <c r="C82" t="s">
        <v>77</v>
      </c>
      <c r="D82" t="s">
        <v>259</v>
      </c>
      <c r="E82">
        <v>4</v>
      </c>
      <c r="F82" t="s">
        <v>261</v>
      </c>
      <c r="G82" t="s">
        <v>172</v>
      </c>
      <c r="H82" s="14">
        <v>1.0164466623739001</v>
      </c>
      <c r="I82" s="14">
        <v>0.57344027560962485</v>
      </c>
      <c r="J82" s="14">
        <f t="shared" si="8"/>
        <v>0.44300638676427528</v>
      </c>
      <c r="K82" s="14">
        <v>5.5823353293413183</v>
      </c>
      <c r="L82" s="14">
        <f t="shared" si="9"/>
        <v>7.9358612592795872</v>
      </c>
      <c r="M82" s="14">
        <v>2.7656672229100501</v>
      </c>
      <c r="N82" s="14">
        <v>0.4056487114804373</v>
      </c>
      <c r="O82" s="14">
        <f t="shared" si="10"/>
        <v>2.3600185114296126</v>
      </c>
      <c r="P82" s="14">
        <v>5.5548902195608783</v>
      </c>
      <c r="Q82" s="14">
        <f t="shared" si="11"/>
        <v>42.485421280137835</v>
      </c>
    </row>
    <row r="83" spans="1:17">
      <c r="A83" s="8" t="s">
        <v>220</v>
      </c>
      <c r="B83" s="10">
        <v>38937</v>
      </c>
      <c r="C83" t="s">
        <v>77</v>
      </c>
      <c r="D83" t="s">
        <v>259</v>
      </c>
      <c r="E83">
        <v>1</v>
      </c>
      <c r="F83" t="s">
        <v>262</v>
      </c>
      <c r="G83" t="s">
        <v>176</v>
      </c>
      <c r="H83" s="14">
        <v>1.1371807254775705</v>
      </c>
      <c r="I83" s="14">
        <v>0.57344027560962485</v>
      </c>
      <c r="J83" s="14">
        <f t="shared" si="8"/>
        <v>0.56374044986794569</v>
      </c>
      <c r="K83" s="14">
        <v>13.93659531090724</v>
      </c>
      <c r="L83" s="14">
        <f t="shared" si="9"/>
        <v>4.0450370932902375</v>
      </c>
      <c r="M83" s="14">
        <v>1.7052161274694515</v>
      </c>
      <c r="N83" s="14">
        <v>0.4056487114804373</v>
      </c>
      <c r="O83" s="14">
        <f t="shared" si="10"/>
        <v>1.2995674159890143</v>
      </c>
      <c r="P83" s="14">
        <v>14.665259938837924</v>
      </c>
      <c r="Q83" s="14">
        <f t="shared" si="11"/>
        <v>8.8615368660965732</v>
      </c>
    </row>
    <row r="84" spans="1:17">
      <c r="A84" s="8" t="s">
        <v>221</v>
      </c>
      <c r="B84" s="10">
        <v>38937</v>
      </c>
      <c r="C84" t="s">
        <v>77</v>
      </c>
      <c r="D84" t="s">
        <v>259</v>
      </c>
      <c r="E84">
        <v>2</v>
      </c>
      <c r="F84" t="s">
        <v>262</v>
      </c>
      <c r="G84" t="s">
        <v>177</v>
      </c>
      <c r="H84" s="14">
        <v>1.212304142519854</v>
      </c>
      <c r="I84" s="14">
        <v>0.57344027560962485</v>
      </c>
      <c r="J84" s="14">
        <f t="shared" si="8"/>
        <v>0.63886386691022912</v>
      </c>
      <c r="K84" s="14">
        <v>15.252940019665683</v>
      </c>
      <c r="L84" s="14">
        <f t="shared" si="9"/>
        <v>4.1884637721418896</v>
      </c>
      <c r="M84" s="14">
        <v>2.3081121817300962</v>
      </c>
      <c r="N84" s="14">
        <v>0.4056487114804373</v>
      </c>
      <c r="O84" s="14">
        <f t="shared" si="10"/>
        <v>1.902463470249659</v>
      </c>
      <c r="P84" s="14">
        <v>15.428436578171091</v>
      </c>
      <c r="Q84" s="14">
        <f t="shared" si="11"/>
        <v>12.330889527337836</v>
      </c>
    </row>
    <row r="85" spans="1:17">
      <c r="A85" s="8" t="s">
        <v>222</v>
      </c>
      <c r="B85" s="10">
        <v>38937</v>
      </c>
      <c r="C85" t="s">
        <v>77</v>
      </c>
      <c r="D85" t="s">
        <v>259</v>
      </c>
      <c r="E85">
        <v>3</v>
      </c>
      <c r="F85" t="s">
        <v>60</v>
      </c>
      <c r="G85" t="s">
        <v>178</v>
      </c>
      <c r="H85" s="14">
        <v>1.1988892466194461</v>
      </c>
      <c r="I85" s="14">
        <v>0.57344027560962485</v>
      </c>
      <c r="J85" s="14">
        <f t="shared" si="8"/>
        <v>0.62544897100982122</v>
      </c>
      <c r="K85" s="14">
        <v>15.050916666666666</v>
      </c>
      <c r="L85" s="14">
        <f t="shared" si="9"/>
        <v>4.1555540095109684</v>
      </c>
      <c r="M85" s="14">
        <v>2.0228131560531843</v>
      </c>
      <c r="N85" s="14">
        <v>0.4056487114804373</v>
      </c>
      <c r="O85" s="14">
        <f t="shared" si="10"/>
        <v>1.6171644445727471</v>
      </c>
      <c r="P85" s="14">
        <v>15.356708333333334</v>
      </c>
      <c r="Q85" s="14">
        <f t="shared" si="11"/>
        <v>10.530671088299069</v>
      </c>
    </row>
    <row r="86" spans="1:17">
      <c r="A86" s="8" t="s">
        <v>223</v>
      </c>
      <c r="B86" s="10">
        <v>38937</v>
      </c>
      <c r="C86" t="s">
        <v>77</v>
      </c>
      <c r="D86" t="s">
        <v>259</v>
      </c>
      <c r="E86">
        <v>4</v>
      </c>
      <c r="F86" t="s">
        <v>262</v>
      </c>
      <c r="G86" t="s">
        <v>172</v>
      </c>
      <c r="H86" s="14">
        <v>1.1130339128568363</v>
      </c>
      <c r="I86" s="14">
        <v>0.57344027560962485</v>
      </c>
      <c r="J86" s="14">
        <f t="shared" si="8"/>
        <v>0.53959363724721143</v>
      </c>
      <c r="K86" s="14">
        <v>15.488165853658536</v>
      </c>
      <c r="L86" s="14">
        <f t="shared" si="9"/>
        <v>3.4839092139483472</v>
      </c>
      <c r="M86" s="14">
        <v>1.6648436238359263</v>
      </c>
      <c r="N86" s="14">
        <v>0.4056487114804373</v>
      </c>
      <c r="O86" s="14">
        <f t="shared" si="10"/>
        <v>1.2591949123554891</v>
      </c>
      <c r="P86" s="14">
        <v>15.542185365853658</v>
      </c>
      <c r="Q86" s="14">
        <f t="shared" si="11"/>
        <v>8.101788022178356</v>
      </c>
    </row>
    <row r="87" spans="1:17">
      <c r="A87" s="8" t="s">
        <v>224</v>
      </c>
      <c r="B87" s="10">
        <v>38937</v>
      </c>
      <c r="C87" t="s">
        <v>77</v>
      </c>
      <c r="D87" t="s">
        <v>332</v>
      </c>
      <c r="E87">
        <v>1</v>
      </c>
      <c r="F87" t="s">
        <v>260</v>
      </c>
      <c r="G87" t="s">
        <v>178</v>
      </c>
      <c r="H87" s="14">
        <v>1.1103509336767547</v>
      </c>
      <c r="I87" s="14">
        <v>0.57344027560962485</v>
      </c>
      <c r="J87" s="14">
        <f t="shared" si="8"/>
        <v>0.5369106580671299</v>
      </c>
      <c r="K87" s="14">
        <v>3.6750602409638553</v>
      </c>
      <c r="L87" s="14">
        <f t="shared" si="9"/>
        <v>14.609574343366811</v>
      </c>
      <c r="M87" s="14">
        <v>1.8397911395812026</v>
      </c>
      <c r="N87" s="14">
        <v>0.4056487114804373</v>
      </c>
      <c r="O87" s="14">
        <f t="shared" si="10"/>
        <v>1.4341424281007653</v>
      </c>
      <c r="P87" s="14">
        <v>3.5897590361445779</v>
      </c>
      <c r="Q87" s="14">
        <f t="shared" si="11"/>
        <v>39.950938591160778</v>
      </c>
    </row>
    <row r="88" spans="1:17">
      <c r="A88" s="8" t="s">
        <v>225</v>
      </c>
      <c r="B88" s="10">
        <v>38937</v>
      </c>
      <c r="C88" t="s">
        <v>77</v>
      </c>
      <c r="D88" t="s">
        <v>332</v>
      </c>
      <c r="E88">
        <v>2</v>
      </c>
      <c r="F88" t="s">
        <v>260</v>
      </c>
      <c r="G88" t="s">
        <v>172</v>
      </c>
      <c r="H88" s="14">
        <v>0.99498282893324752</v>
      </c>
      <c r="I88" s="14">
        <v>0.57344027560962485</v>
      </c>
      <c r="J88" s="14">
        <f t="shared" si="8"/>
        <v>0.42154255332362267</v>
      </c>
      <c r="K88" s="14">
        <v>3.914893617021276</v>
      </c>
      <c r="L88" s="14">
        <f t="shared" si="9"/>
        <v>10.767663046853407</v>
      </c>
      <c r="M88" s="14">
        <v>2.6418582117672389</v>
      </c>
      <c r="N88" s="14">
        <v>0.4056487114804373</v>
      </c>
      <c r="O88" s="14">
        <f t="shared" si="10"/>
        <v>2.2362095002868014</v>
      </c>
      <c r="P88" s="14">
        <v>3.9419729206963243</v>
      </c>
      <c r="Q88" s="14">
        <f t="shared" si="11"/>
        <v>56.728180159385502</v>
      </c>
    </row>
    <row r="89" spans="1:17">
      <c r="A89" s="8" t="s">
        <v>226</v>
      </c>
      <c r="B89" s="10">
        <v>38937</v>
      </c>
      <c r="C89" t="s">
        <v>77</v>
      </c>
      <c r="D89" t="s">
        <v>332</v>
      </c>
      <c r="E89">
        <v>3</v>
      </c>
      <c r="F89" t="s">
        <v>260</v>
      </c>
      <c r="G89" t="s">
        <v>176</v>
      </c>
      <c r="H89" s="14">
        <v>0.82058918222794575</v>
      </c>
      <c r="I89" s="14">
        <v>0.57344027560962485</v>
      </c>
      <c r="J89" s="14">
        <f t="shared" si="8"/>
        <v>0.2471489066183209</v>
      </c>
      <c r="K89" s="14">
        <v>4.0002362204724404</v>
      </c>
      <c r="L89" s="14">
        <f t="shared" si="9"/>
        <v>6.1783578018083105</v>
      </c>
      <c r="M89" s="14">
        <v>2.5141824656960301</v>
      </c>
      <c r="N89" s="14">
        <v>0.4056487114804373</v>
      </c>
      <c r="O89" s="14">
        <f t="shared" si="10"/>
        <v>2.1085337542155926</v>
      </c>
      <c r="P89" s="14">
        <v>4.0042125984251964</v>
      </c>
      <c r="Q89" s="14">
        <f t="shared" si="11"/>
        <v>52.657887222193224</v>
      </c>
    </row>
    <row r="90" spans="1:17">
      <c r="A90" s="8" t="s">
        <v>227</v>
      </c>
      <c r="B90" s="10">
        <v>38937</v>
      </c>
      <c r="C90" t="s">
        <v>77</v>
      </c>
      <c r="D90" t="s">
        <v>332</v>
      </c>
      <c r="E90">
        <v>4</v>
      </c>
      <c r="F90" t="s">
        <v>260</v>
      </c>
      <c r="G90" t="s">
        <v>177</v>
      </c>
      <c r="H90" s="14">
        <v>1.3008424554625457</v>
      </c>
      <c r="I90" s="14">
        <v>0.57344027560962485</v>
      </c>
      <c r="J90" s="14">
        <f t="shared" si="8"/>
        <v>0.72740217985292088</v>
      </c>
      <c r="K90" s="14">
        <v>3.7360721442885776</v>
      </c>
      <c r="L90" s="14">
        <f t="shared" si="9"/>
        <v>19.469703789444161</v>
      </c>
      <c r="M90" s="14">
        <v>5.8895883523619981</v>
      </c>
      <c r="N90" s="14">
        <v>0.4056487114804373</v>
      </c>
      <c r="O90" s="14">
        <f t="shared" si="10"/>
        <v>5.4839396408815606</v>
      </c>
      <c r="P90" s="14">
        <v>3.7106813627254516</v>
      </c>
      <c r="Q90" s="14">
        <f t="shared" si="11"/>
        <v>147.78794255871304</v>
      </c>
    </row>
    <row r="91" spans="1:17">
      <c r="A91" s="8" t="s">
        <v>228</v>
      </c>
      <c r="B91" s="10">
        <v>38937</v>
      </c>
      <c r="C91" t="s">
        <v>77</v>
      </c>
      <c r="D91" t="s">
        <v>332</v>
      </c>
      <c r="E91">
        <v>1</v>
      </c>
      <c r="F91" t="s">
        <v>261</v>
      </c>
      <c r="G91" t="s">
        <v>178</v>
      </c>
      <c r="H91" s="14">
        <v>0.85010195320884296</v>
      </c>
      <c r="I91" s="14">
        <v>0.57344027560962485</v>
      </c>
      <c r="J91" s="14">
        <f t="shared" si="8"/>
        <v>0.27666167759921811</v>
      </c>
      <c r="K91" s="14">
        <v>4.5160563380281671</v>
      </c>
      <c r="L91" s="14">
        <f t="shared" si="9"/>
        <v>6.1261786145036474</v>
      </c>
      <c r="M91" s="14">
        <v>2.5901225515868855</v>
      </c>
      <c r="N91" s="14">
        <v>0.4056487114804373</v>
      </c>
      <c r="O91" s="14">
        <f t="shared" si="10"/>
        <v>2.1844738401064481</v>
      </c>
      <c r="P91" s="14">
        <v>4.574647887323942</v>
      </c>
      <c r="Q91" s="14">
        <f t="shared" si="11"/>
        <v>47.751737268336782</v>
      </c>
    </row>
    <row r="92" spans="1:17">
      <c r="A92" s="8" t="s">
        <v>229</v>
      </c>
      <c r="B92" s="10">
        <v>38937</v>
      </c>
      <c r="C92" t="s">
        <v>77</v>
      </c>
      <c r="D92" t="s">
        <v>332</v>
      </c>
      <c r="E92">
        <v>2</v>
      </c>
      <c r="F92" t="s">
        <v>261</v>
      </c>
      <c r="G92" t="s">
        <v>172</v>
      </c>
      <c r="H92" s="14">
        <v>0.93059132861129001</v>
      </c>
      <c r="I92" s="14">
        <v>0.57344027560962485</v>
      </c>
      <c r="J92" s="14">
        <f t="shared" si="8"/>
        <v>0.35715105300166516</v>
      </c>
      <c r="K92" s="14">
        <v>4.4645564516129026</v>
      </c>
      <c r="L92" s="14">
        <f t="shared" si="9"/>
        <v>7.999698444234876</v>
      </c>
      <c r="M92" s="14">
        <v>1.993076359065675</v>
      </c>
      <c r="N92" s="14">
        <v>0.4056487114804373</v>
      </c>
      <c r="O92" s="14">
        <f t="shared" si="10"/>
        <v>1.5874276475852378</v>
      </c>
      <c r="P92" s="14">
        <v>4.5313911290322579</v>
      </c>
      <c r="Q92" s="14">
        <f t="shared" si="11"/>
        <v>35.031794925287222</v>
      </c>
    </row>
    <row r="93" spans="1:17">
      <c r="A93" s="8" t="s">
        <v>230</v>
      </c>
      <c r="B93" s="10">
        <v>38937</v>
      </c>
      <c r="C93" t="s">
        <v>77</v>
      </c>
      <c r="D93" t="s">
        <v>332</v>
      </c>
      <c r="E93">
        <v>3</v>
      </c>
      <c r="F93" t="s">
        <v>261</v>
      </c>
      <c r="G93" t="s">
        <v>176</v>
      </c>
      <c r="H93" s="14">
        <v>0.97888495385275809</v>
      </c>
      <c r="I93" s="14">
        <v>0.57344027560962485</v>
      </c>
      <c r="J93" s="14">
        <f t="shared" si="8"/>
        <v>0.40544467824313324</v>
      </c>
      <c r="K93" s="14">
        <v>4.8510671936758909</v>
      </c>
      <c r="L93" s="14">
        <f t="shared" si="9"/>
        <v>8.3578450278258867</v>
      </c>
      <c r="M93" s="14">
        <v>1.5924269404001257</v>
      </c>
      <c r="N93" s="14">
        <v>0.4056487114804373</v>
      </c>
      <c r="O93" s="14">
        <f t="shared" si="10"/>
        <v>1.1867782289196884</v>
      </c>
      <c r="P93" s="14">
        <v>4.826956521739131</v>
      </c>
      <c r="Q93" s="14">
        <f t="shared" si="11"/>
        <v>24.586470244237823</v>
      </c>
    </row>
    <row r="94" spans="1:17">
      <c r="A94" s="8" t="s">
        <v>231</v>
      </c>
      <c r="B94" s="10">
        <v>38937</v>
      </c>
      <c r="C94" t="s">
        <v>77</v>
      </c>
      <c r="D94" t="s">
        <v>332</v>
      </c>
      <c r="E94">
        <v>4</v>
      </c>
      <c r="F94" t="s">
        <v>261</v>
      </c>
      <c r="G94" t="s">
        <v>177</v>
      </c>
      <c r="H94" s="14">
        <v>0.75888066108607011</v>
      </c>
      <c r="I94" s="14">
        <v>0.57344027560962485</v>
      </c>
      <c r="J94" s="14">
        <f t="shared" si="8"/>
        <v>0.18544038547644526</v>
      </c>
      <c r="K94" s="14">
        <v>5.0211594202898544</v>
      </c>
      <c r="L94" s="14">
        <f t="shared" si="9"/>
        <v>3.6931786058635123</v>
      </c>
      <c r="M94" s="14">
        <v>1.6238504242170315</v>
      </c>
      <c r="N94" s="14">
        <v>0.4056487114804373</v>
      </c>
      <c r="O94" s="14">
        <f t="shared" si="10"/>
        <v>1.2182017127365943</v>
      </c>
      <c r="P94" s="14">
        <v>4.9571014492753624</v>
      </c>
      <c r="Q94" s="14">
        <f t="shared" si="11"/>
        <v>24.574879598533798</v>
      </c>
    </row>
    <row r="95" spans="1:17">
      <c r="A95" s="8" t="s">
        <v>232</v>
      </c>
      <c r="B95" s="10">
        <v>38937</v>
      </c>
      <c r="C95" t="s">
        <v>77</v>
      </c>
      <c r="D95" t="s">
        <v>332</v>
      </c>
      <c r="E95">
        <v>1</v>
      </c>
      <c r="F95" t="s">
        <v>262</v>
      </c>
      <c r="G95" t="s">
        <v>178</v>
      </c>
      <c r="H95" s="14">
        <v>0.89034664091006654</v>
      </c>
      <c r="I95" s="14">
        <v>0.57344027560962485</v>
      </c>
      <c r="J95" s="14">
        <f t="shared" si="8"/>
        <v>0.31690636530044169</v>
      </c>
      <c r="K95" s="14">
        <v>14.734254689042452</v>
      </c>
      <c r="L95" s="14">
        <f t="shared" si="9"/>
        <v>2.1508136786594179</v>
      </c>
      <c r="M95" s="14">
        <v>2.7891379490939561</v>
      </c>
      <c r="N95" s="14">
        <v>0.4056487114804373</v>
      </c>
      <c r="O95" s="14">
        <f t="shared" si="10"/>
        <v>2.3834892376135186</v>
      </c>
      <c r="P95" s="14">
        <v>14.821915103652518</v>
      </c>
      <c r="Q95" s="14">
        <f t="shared" si="11"/>
        <v>16.080845295262574</v>
      </c>
    </row>
    <row r="96" spans="1:17">
      <c r="A96" s="8" t="s">
        <v>233</v>
      </c>
      <c r="B96" s="10">
        <v>38937</v>
      </c>
      <c r="C96" t="s">
        <v>77</v>
      </c>
      <c r="D96" t="s">
        <v>332</v>
      </c>
      <c r="E96">
        <v>2</v>
      </c>
      <c r="F96" t="s">
        <v>262</v>
      </c>
      <c r="G96" t="s">
        <v>172</v>
      </c>
      <c r="H96" s="14">
        <v>1.0030317664734922</v>
      </c>
      <c r="I96" s="14">
        <v>0.57344027560962485</v>
      </c>
      <c r="J96" s="14">
        <f t="shared" si="8"/>
        <v>0.42959149086386739</v>
      </c>
      <c r="K96" s="14">
        <v>14.582751744765702</v>
      </c>
      <c r="L96" s="14">
        <f t="shared" si="9"/>
        <v>2.9458877061255873</v>
      </c>
      <c r="M96" s="14">
        <v>1.4772074997381375</v>
      </c>
      <c r="N96" s="14">
        <v>0.4056487114804373</v>
      </c>
      <c r="O96" s="14">
        <f t="shared" si="10"/>
        <v>1.0715587882577002</v>
      </c>
      <c r="P96" s="14">
        <v>14.890528414755734</v>
      </c>
      <c r="Q96" s="14">
        <f t="shared" si="11"/>
        <v>7.1962442057854812</v>
      </c>
    </row>
    <row r="97" spans="1:17">
      <c r="A97" s="8" t="s">
        <v>234</v>
      </c>
      <c r="B97" s="10">
        <v>38937</v>
      </c>
      <c r="C97" t="s">
        <v>77</v>
      </c>
      <c r="D97" t="s">
        <v>332</v>
      </c>
      <c r="E97">
        <v>3</v>
      </c>
      <c r="F97" t="s">
        <v>262</v>
      </c>
      <c r="G97" t="s">
        <v>176</v>
      </c>
      <c r="H97" s="14">
        <v>1.0000430640038758</v>
      </c>
      <c r="I97" s="14">
        <v>0.57344027560962485</v>
      </c>
      <c r="J97" s="14">
        <f t="shared" si="8"/>
        <v>0.42660278839425092</v>
      </c>
      <c r="K97" s="14">
        <v>15.303156342182891</v>
      </c>
      <c r="L97" s="14">
        <f t="shared" si="9"/>
        <v>2.7876784295689871</v>
      </c>
      <c r="M97" s="14">
        <v>1.4222164030585522</v>
      </c>
      <c r="N97" s="14">
        <v>0.4056487114804373</v>
      </c>
      <c r="O97" s="14">
        <f t="shared" si="10"/>
        <v>1.016567691578115</v>
      </c>
      <c r="P97" s="14">
        <v>15.654601769911503</v>
      </c>
      <c r="Q97" s="14">
        <f t="shared" si="11"/>
        <v>6.4937307669619608</v>
      </c>
    </row>
    <row r="98" spans="1:17">
      <c r="A98" s="8" t="s">
        <v>235</v>
      </c>
      <c r="B98" s="10">
        <v>38937</v>
      </c>
      <c r="C98" t="s">
        <v>77</v>
      </c>
      <c r="D98" t="s">
        <v>332</v>
      </c>
      <c r="E98">
        <v>4</v>
      </c>
      <c r="F98" t="s">
        <v>262</v>
      </c>
      <c r="G98" t="s">
        <v>177</v>
      </c>
      <c r="H98" s="14">
        <v>0.87354255261882963</v>
      </c>
      <c r="I98" s="14">
        <v>0.57344027560962485</v>
      </c>
      <c r="J98" s="14">
        <f t="shared" si="8"/>
        <v>0.30010227700920478</v>
      </c>
      <c r="K98" s="14">
        <v>15.414833659491194</v>
      </c>
      <c r="L98" s="14">
        <f t="shared" si="9"/>
        <v>1.946840839404234</v>
      </c>
      <c r="M98" s="14">
        <v>1.5583848329318111</v>
      </c>
      <c r="N98" s="14">
        <v>0.4056487114804373</v>
      </c>
      <c r="O98" s="14">
        <f t="shared" si="10"/>
        <v>1.1527361214513738</v>
      </c>
      <c r="P98" s="14">
        <v>15.483786692759296</v>
      </c>
      <c r="Q98" s="14">
        <f t="shared" si="11"/>
        <v>7.4447946379320076</v>
      </c>
    </row>
    <row r="99" spans="1:17">
      <c r="A99" s="8" t="s">
        <v>236</v>
      </c>
      <c r="B99" s="10">
        <v>38937</v>
      </c>
      <c r="C99" t="s">
        <v>77</v>
      </c>
      <c r="D99" t="s">
        <v>61</v>
      </c>
      <c r="E99">
        <v>1</v>
      </c>
      <c r="F99" t="s">
        <v>62</v>
      </c>
      <c r="G99" t="s">
        <v>172</v>
      </c>
      <c r="H99" s="14">
        <v>1.156150078053507</v>
      </c>
      <c r="I99" s="14">
        <v>0.57344027560962485</v>
      </c>
      <c r="J99" s="14">
        <f t="shared" si="8"/>
        <v>0.58270980244388215</v>
      </c>
      <c r="K99" s="14">
        <v>3.3632558139534874</v>
      </c>
      <c r="L99" s="14">
        <f t="shared" si="9"/>
        <v>17.325765112077818</v>
      </c>
      <c r="M99" s="14">
        <v>1.7312139939247932</v>
      </c>
      <c r="N99" s="14">
        <v>0.4056487114804373</v>
      </c>
      <c r="O99" s="14">
        <f t="shared" si="10"/>
        <v>1.325565282444356</v>
      </c>
      <c r="P99" s="14">
        <v>3.3306976744186043</v>
      </c>
      <c r="Q99" s="14">
        <f t="shared" si="11"/>
        <v>39.798426997002736</v>
      </c>
    </row>
    <row r="100" spans="1:17">
      <c r="A100" s="8" t="s">
        <v>237</v>
      </c>
      <c r="B100" s="10">
        <v>38937</v>
      </c>
      <c r="C100" t="s">
        <v>77</v>
      </c>
      <c r="D100" t="s">
        <v>346</v>
      </c>
      <c r="E100">
        <v>2</v>
      </c>
      <c r="F100" t="s">
        <v>260</v>
      </c>
      <c r="G100" t="s">
        <v>178</v>
      </c>
      <c r="H100" s="14">
        <v>0.93813855843247029</v>
      </c>
      <c r="I100" s="14">
        <v>0.57344027560962485</v>
      </c>
      <c r="J100" s="14">
        <f t="shared" si="8"/>
        <v>0.36469828282284544</v>
      </c>
      <c r="K100" s="14">
        <v>3.3163385826771652</v>
      </c>
      <c r="L100" s="14">
        <f t="shared" si="9"/>
        <v>10.997015947884222</v>
      </c>
      <c r="M100" s="14">
        <v>7.3115009950769876</v>
      </c>
      <c r="N100" s="14">
        <v>0.4056487114804373</v>
      </c>
      <c r="O100" s="14">
        <f t="shared" si="10"/>
        <v>6.9058522835965501</v>
      </c>
      <c r="P100" s="14">
        <v>3.3765748031496061</v>
      </c>
      <c r="Q100" s="14">
        <f t="shared" si="11"/>
        <v>204.52241357587872</v>
      </c>
    </row>
    <row r="101" spans="1:17">
      <c r="A101" s="8" t="s">
        <v>238</v>
      </c>
      <c r="B101" s="10">
        <v>38937</v>
      </c>
      <c r="C101" t="s">
        <v>77</v>
      </c>
      <c r="D101" t="s">
        <v>346</v>
      </c>
      <c r="E101">
        <v>3</v>
      </c>
      <c r="F101" t="s">
        <v>260</v>
      </c>
      <c r="G101" t="s">
        <v>177</v>
      </c>
      <c r="H101" s="14">
        <v>1.277267588954083</v>
      </c>
      <c r="I101" s="14">
        <v>0.57344027560962485</v>
      </c>
      <c r="J101" s="14">
        <f t="shared" si="8"/>
        <v>0.70382731334445814</v>
      </c>
      <c r="K101" s="14">
        <v>3.8208000000000002</v>
      </c>
      <c r="L101" s="14">
        <f t="shared" si="9"/>
        <v>18.420940989961736</v>
      </c>
      <c r="M101" s="14">
        <v>7.486948779721379</v>
      </c>
      <c r="N101" s="14">
        <v>0.4056487114804373</v>
      </c>
      <c r="O101" s="14">
        <f t="shared" si="10"/>
        <v>7.0813000682409415</v>
      </c>
      <c r="P101" s="14">
        <v>3.88992</v>
      </c>
      <c r="Q101" s="14">
        <f t="shared" si="11"/>
        <v>182.04230596621375</v>
      </c>
    </row>
    <row r="102" spans="1:17">
      <c r="A102" s="8" t="s">
        <v>239</v>
      </c>
      <c r="B102" s="10">
        <v>38937</v>
      </c>
      <c r="C102" t="s">
        <v>77</v>
      </c>
      <c r="D102" t="s">
        <v>346</v>
      </c>
      <c r="E102">
        <v>4</v>
      </c>
      <c r="F102" t="s">
        <v>260</v>
      </c>
      <c r="G102" t="s">
        <v>176</v>
      </c>
      <c r="H102" s="14">
        <v>1.3068740916186683</v>
      </c>
      <c r="I102" s="14">
        <v>0.57344027560962485</v>
      </c>
      <c r="J102" s="14">
        <f t="shared" si="8"/>
        <v>0.73343381600904345</v>
      </c>
      <c r="K102" s="14">
        <v>4.0632681017612517</v>
      </c>
      <c r="L102" s="14">
        <f t="shared" si="9"/>
        <v>18.050342670992631</v>
      </c>
      <c r="M102" s="14">
        <v>7.3612548444537556</v>
      </c>
      <c r="N102" s="14">
        <v>0.4056487114804373</v>
      </c>
      <c r="O102" s="14">
        <f t="shared" si="10"/>
        <v>6.9556061329733181</v>
      </c>
      <c r="P102" s="14">
        <v>3.9531311154598825</v>
      </c>
      <c r="Q102" s="14">
        <f t="shared" si="11"/>
        <v>175.95181970492638</v>
      </c>
    </row>
    <row r="103" spans="1:17">
      <c r="A103" s="8" t="s">
        <v>240</v>
      </c>
      <c r="B103" s="10">
        <v>38937</v>
      </c>
      <c r="C103" t="s">
        <v>77</v>
      </c>
      <c r="D103" t="s">
        <v>63</v>
      </c>
      <c r="E103">
        <v>1</v>
      </c>
      <c r="F103" t="s">
        <v>64</v>
      </c>
      <c r="G103" t="s">
        <v>172</v>
      </c>
      <c r="H103" s="14">
        <v>1.1050115734510415</v>
      </c>
      <c r="I103" s="14">
        <v>0.57344027560962485</v>
      </c>
      <c r="J103" s="14">
        <f t="shared" si="8"/>
        <v>0.53157129784141666</v>
      </c>
      <c r="K103" s="14">
        <v>4.3750588235294119</v>
      </c>
      <c r="L103" s="14">
        <f t="shared" si="9"/>
        <v>12.15003773166624</v>
      </c>
      <c r="M103" s="14">
        <v>8.3589504556405139</v>
      </c>
      <c r="N103" s="14">
        <v>0.4056487114804373</v>
      </c>
      <c r="O103" s="14">
        <f t="shared" si="10"/>
        <v>7.9533017441600764</v>
      </c>
      <c r="P103" s="14">
        <v>4.4809411764705889</v>
      </c>
      <c r="Q103" s="14">
        <f t="shared" si="11"/>
        <v>177.49176860260616</v>
      </c>
    </row>
    <row r="104" spans="1:17">
      <c r="A104" s="8" t="s">
        <v>241</v>
      </c>
      <c r="B104" s="10">
        <v>38937</v>
      </c>
      <c r="C104" t="s">
        <v>77</v>
      </c>
      <c r="D104" t="s">
        <v>346</v>
      </c>
      <c r="E104">
        <v>2</v>
      </c>
      <c r="F104" t="s">
        <v>261</v>
      </c>
      <c r="G104" t="s">
        <v>178</v>
      </c>
      <c r="H104" s="14">
        <v>1.1857565807180921</v>
      </c>
      <c r="I104" s="14">
        <v>0.57344027560962485</v>
      </c>
      <c r="J104" s="14">
        <f t="shared" si="8"/>
        <v>0.61231630510846724</v>
      </c>
      <c r="K104" s="14">
        <v>4.8834730538922138</v>
      </c>
      <c r="L104" s="14">
        <f t="shared" si="9"/>
        <v>12.538541696681227</v>
      </c>
      <c r="M104" s="14">
        <v>3.0771865507489267</v>
      </c>
      <c r="N104" s="14">
        <v>0.4056487114804373</v>
      </c>
      <c r="O104" s="14">
        <f t="shared" si="10"/>
        <v>2.6715378392684892</v>
      </c>
      <c r="P104" s="14">
        <v>4.9076247504990009</v>
      </c>
      <c r="Q104" s="14">
        <f t="shared" si="11"/>
        <v>54.436473346843613</v>
      </c>
    </row>
    <row r="105" spans="1:17">
      <c r="A105" s="8" t="s">
        <v>242</v>
      </c>
      <c r="B105" s="10">
        <v>38937</v>
      </c>
      <c r="C105" t="s">
        <v>77</v>
      </c>
      <c r="D105" t="s">
        <v>346</v>
      </c>
      <c r="E105">
        <v>3</v>
      </c>
      <c r="F105" t="s">
        <v>261</v>
      </c>
      <c r="G105" t="s">
        <v>177</v>
      </c>
      <c r="H105" s="14">
        <v>1.3041825913764333</v>
      </c>
      <c r="I105" s="14">
        <v>0.57344027560962485</v>
      </c>
      <c r="J105" s="14">
        <f t="shared" si="8"/>
        <v>0.73074231576680848</v>
      </c>
      <c r="K105" s="14">
        <v>4.3763241106719368</v>
      </c>
      <c r="L105" s="14">
        <f t="shared" si="9"/>
        <v>16.697627901572648</v>
      </c>
      <c r="M105" s="14">
        <v>4.5671834084005445</v>
      </c>
      <c r="N105" s="14">
        <v>0.4056487114804373</v>
      </c>
      <c r="O105" s="14">
        <f t="shared" si="10"/>
        <v>4.161534696920107</v>
      </c>
      <c r="P105" s="14">
        <v>4.6252766798418978</v>
      </c>
      <c r="Q105" s="14">
        <f t="shared" si="11"/>
        <v>89.973746112467325</v>
      </c>
    </row>
    <row r="106" spans="1:17">
      <c r="A106" s="8" t="s">
        <v>243</v>
      </c>
      <c r="B106" s="10">
        <v>38937</v>
      </c>
      <c r="C106" t="s">
        <v>77</v>
      </c>
      <c r="D106" t="s">
        <v>346</v>
      </c>
      <c r="E106">
        <v>4</v>
      </c>
      <c r="F106" t="s">
        <v>261</v>
      </c>
      <c r="G106" t="s">
        <v>176</v>
      </c>
      <c r="H106" s="14">
        <v>1.3310975937987835</v>
      </c>
      <c r="I106" s="14">
        <v>0.57344027560962485</v>
      </c>
      <c r="J106" s="14">
        <f t="shared" si="8"/>
        <v>0.7576573181891586</v>
      </c>
      <c r="K106" s="14">
        <v>4.6611417322834638</v>
      </c>
      <c r="L106" s="14">
        <f t="shared" si="9"/>
        <v>16.254758205303212</v>
      </c>
      <c r="M106" s="14">
        <v>5.1813325419201659</v>
      </c>
      <c r="N106" s="14">
        <v>0.4056487114804373</v>
      </c>
      <c r="O106" s="14">
        <f t="shared" si="10"/>
        <v>4.7756838304397284</v>
      </c>
      <c r="P106" s="14">
        <v>4.6025393700787403</v>
      </c>
      <c r="Q106" s="14">
        <f t="shared" si="11"/>
        <v>103.76193328158378</v>
      </c>
    </row>
    <row r="107" spans="1:17">
      <c r="A107" s="8" t="s">
        <v>244</v>
      </c>
      <c r="B107" s="10">
        <v>38937</v>
      </c>
      <c r="C107" t="s">
        <v>77</v>
      </c>
      <c r="D107" t="s">
        <v>346</v>
      </c>
      <c r="E107">
        <v>1</v>
      </c>
      <c r="F107" t="s">
        <v>60</v>
      </c>
      <c r="G107" t="s">
        <v>172</v>
      </c>
      <c r="H107" s="14">
        <v>1.0780965710286916</v>
      </c>
      <c r="I107" s="14">
        <v>0.57344027560962485</v>
      </c>
      <c r="J107" s="14">
        <f t="shared" si="8"/>
        <v>0.50465629541906676</v>
      </c>
      <c r="K107" s="14">
        <v>15.378384539147673</v>
      </c>
      <c r="L107" s="14">
        <f t="shared" si="9"/>
        <v>3.2815949824534476</v>
      </c>
      <c r="M107" s="14">
        <v>4.0015606996962401</v>
      </c>
      <c r="N107" s="14">
        <v>0.4056487114804373</v>
      </c>
      <c r="O107" s="14">
        <f t="shared" si="10"/>
        <v>3.5959119882158026</v>
      </c>
      <c r="P107" s="14">
        <v>15.22</v>
      </c>
      <c r="Q107" s="14">
        <f t="shared" si="11"/>
        <v>23.626228569092</v>
      </c>
    </row>
    <row r="108" spans="1:17">
      <c r="A108" s="8" t="s">
        <v>245</v>
      </c>
      <c r="B108" s="10">
        <v>38937</v>
      </c>
      <c r="C108" t="s">
        <v>77</v>
      </c>
      <c r="D108" t="s">
        <v>346</v>
      </c>
      <c r="E108">
        <v>2</v>
      </c>
      <c r="F108" t="s">
        <v>262</v>
      </c>
      <c r="G108" t="s">
        <v>178</v>
      </c>
      <c r="H108" s="14">
        <v>1.2422780858050277</v>
      </c>
      <c r="I108" s="14">
        <v>0.57344027560962485</v>
      </c>
      <c r="J108" s="14">
        <f t="shared" si="8"/>
        <v>0.66883781019540289</v>
      </c>
      <c r="K108" s="14">
        <v>15.553539381854439</v>
      </c>
      <c r="L108" s="14">
        <f t="shared" si="9"/>
        <v>4.3002289946666652</v>
      </c>
      <c r="M108" s="14">
        <v>2.3308788100974129</v>
      </c>
      <c r="N108" s="14">
        <v>0.4056487114804373</v>
      </c>
      <c r="O108" s="14">
        <f t="shared" si="10"/>
        <v>1.9252300986169757</v>
      </c>
      <c r="P108" s="14">
        <v>15.292522432701897</v>
      </c>
      <c r="Q108" s="14">
        <f t="shared" si="11"/>
        <v>12.58935605351814</v>
      </c>
    </row>
    <row r="109" spans="1:17">
      <c r="A109" s="8" t="s">
        <v>246</v>
      </c>
      <c r="B109" s="10">
        <v>38937</v>
      </c>
      <c r="C109" t="s">
        <v>77</v>
      </c>
      <c r="D109" t="s">
        <v>65</v>
      </c>
      <c r="E109">
        <v>3</v>
      </c>
      <c r="F109" t="s">
        <v>262</v>
      </c>
      <c r="G109" t="s">
        <v>177</v>
      </c>
      <c r="H109" s="14">
        <v>1.0861710717553965</v>
      </c>
      <c r="I109" s="14">
        <v>0.57344027560962485</v>
      </c>
      <c r="J109" s="14">
        <f t="shared" si="8"/>
        <v>0.51273079614577166</v>
      </c>
      <c r="K109" s="14">
        <v>16.115799803729143</v>
      </c>
      <c r="L109" s="14">
        <f t="shared" si="9"/>
        <v>3.1815411111468848</v>
      </c>
      <c r="M109" s="14">
        <v>2.2313711113438774</v>
      </c>
      <c r="N109" s="14">
        <v>0.4056487114804373</v>
      </c>
      <c r="O109" s="14">
        <f t="shared" si="10"/>
        <v>1.8257223998634402</v>
      </c>
      <c r="P109" s="14">
        <v>15.894602551521098</v>
      </c>
      <c r="Q109" s="14">
        <f t="shared" si="11"/>
        <v>11.486430025195693</v>
      </c>
    </row>
    <row r="110" spans="1:17">
      <c r="A110" s="8" t="s">
        <v>247</v>
      </c>
      <c r="B110" s="10">
        <v>38937</v>
      </c>
      <c r="C110" t="s">
        <v>77</v>
      </c>
      <c r="D110" t="s">
        <v>342</v>
      </c>
      <c r="E110">
        <v>4</v>
      </c>
      <c r="F110" t="s">
        <v>262</v>
      </c>
      <c r="G110" t="s">
        <v>176</v>
      </c>
      <c r="H110" s="14">
        <v>1.1615330785379769</v>
      </c>
      <c r="I110" s="14">
        <v>0.57344027560962485</v>
      </c>
      <c r="J110" s="14">
        <f t="shared" si="8"/>
        <v>0.58809280292835209</v>
      </c>
      <c r="K110" s="14">
        <v>16.439317073170734</v>
      </c>
      <c r="L110" s="14">
        <f t="shared" si="9"/>
        <v>3.5773554358175272</v>
      </c>
      <c r="M110" s="14">
        <v>1.5688593275374463</v>
      </c>
      <c r="N110" s="14">
        <v>0.4056487114804373</v>
      </c>
      <c r="O110" s="14">
        <f t="shared" si="10"/>
        <v>1.163210616057009</v>
      </c>
      <c r="P110" s="14">
        <v>16.88736585365854</v>
      </c>
      <c r="Q110" s="14">
        <f t="shared" si="11"/>
        <v>6.8880524419088536</v>
      </c>
    </row>
  </sheetData>
  <sheetCalcPr fullCalcOnLoad="1"/>
  <mergeCells count="2">
    <mergeCell ref="H1:L1"/>
    <mergeCell ref="M1:Q1"/>
  </mergeCells>
  <phoneticPr fontId="8"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109"/>
  <sheetViews>
    <sheetView topLeftCell="B1" workbookViewId="0">
      <selection activeCell="H24" sqref="H24"/>
    </sheetView>
  </sheetViews>
  <sheetFormatPr baseColWidth="10" defaultRowHeight="13"/>
  <cols>
    <col min="2" max="2" width="12.5703125" customWidth="1"/>
    <col min="8" max="8" width="20.5703125" bestFit="1" customWidth="1"/>
    <col min="9" max="9" width="21.28515625" bestFit="1" customWidth="1"/>
    <col min="10" max="10" width="23.7109375" bestFit="1" customWidth="1"/>
    <col min="11" max="11" width="24.85546875" bestFit="1" customWidth="1"/>
  </cols>
  <sheetData>
    <row r="1" spans="1:11">
      <c r="A1" s="1" t="s">
        <v>66</v>
      </c>
      <c r="B1" s="1" t="s">
        <v>182</v>
      </c>
      <c r="C1" s="1" t="s">
        <v>277</v>
      </c>
      <c r="D1" s="1" t="s">
        <v>67</v>
      </c>
      <c r="E1" s="1" t="s">
        <v>68</v>
      </c>
      <c r="F1" s="1" t="s">
        <v>69</v>
      </c>
      <c r="G1" s="1" t="s">
        <v>304</v>
      </c>
      <c r="H1" s="1" t="s">
        <v>271</v>
      </c>
      <c r="I1" s="1" t="s">
        <v>272</v>
      </c>
      <c r="J1" s="1" t="s">
        <v>273</v>
      </c>
      <c r="K1" s="1" t="s">
        <v>274</v>
      </c>
    </row>
    <row r="2" spans="1:11">
      <c r="A2" s="8" t="s">
        <v>111</v>
      </c>
      <c r="B2" s="9">
        <v>38871</v>
      </c>
      <c r="C2" t="s">
        <v>278</v>
      </c>
      <c r="D2" t="s">
        <v>74</v>
      </c>
      <c r="E2">
        <v>1</v>
      </c>
      <c r="F2" t="s">
        <v>75</v>
      </c>
      <c r="G2" t="s">
        <v>176</v>
      </c>
      <c r="H2">
        <f>'NO3'!Q3-'NO3'!L3</f>
        <v>-21.339023197988794</v>
      </c>
      <c r="I2">
        <f>('NO3'!Q3+'NH4'!Q3)-('NO3'!L3+'NH4'!L3)</f>
        <v>51.352928911679697</v>
      </c>
      <c r="J2">
        <f>H2/336</f>
        <v>-6.3508997613061891E-2</v>
      </c>
      <c r="K2">
        <f>I2/336</f>
        <v>0.15283609795142766</v>
      </c>
    </row>
    <row r="3" spans="1:11">
      <c r="A3" s="8" t="s">
        <v>112</v>
      </c>
      <c r="B3" s="9">
        <v>38871</v>
      </c>
      <c r="C3" t="s">
        <v>278</v>
      </c>
      <c r="D3" t="s">
        <v>76</v>
      </c>
      <c r="E3">
        <v>2</v>
      </c>
      <c r="F3" t="s">
        <v>258</v>
      </c>
      <c r="G3" t="s">
        <v>177</v>
      </c>
      <c r="H3">
        <f>'NO3'!Q4-'NO3'!L4</f>
        <v>-60.473061441412426</v>
      </c>
      <c r="I3">
        <f>('NO3'!Q4+'NH4'!Q4)-('NO3'!L4+'NH4'!L4)</f>
        <v>-0.81332116672660959</v>
      </c>
      <c r="J3">
        <f t="shared" ref="J3:J66" si="0">H3/336</f>
        <v>-0.17997934952801317</v>
      </c>
      <c r="K3">
        <f t="shared" ref="K3:K66" si="1">I3/336</f>
        <v>-2.4205987104958617E-3</v>
      </c>
    </row>
    <row r="4" spans="1:11">
      <c r="A4" s="8" t="s">
        <v>326</v>
      </c>
      <c r="B4" s="9">
        <v>38871</v>
      </c>
      <c r="C4" t="s">
        <v>278</v>
      </c>
      <c r="D4" t="s">
        <v>259</v>
      </c>
      <c r="E4">
        <v>3</v>
      </c>
      <c r="F4" t="s">
        <v>260</v>
      </c>
      <c r="G4" t="s">
        <v>178</v>
      </c>
      <c r="H4">
        <f>'NO3'!Q5-'NO3'!L5</f>
        <v>-58.948208793640646</v>
      </c>
      <c r="I4">
        <f>('NO3'!Q5+'NH4'!Q5)-('NO3'!L5+'NH4'!L5)</f>
        <v>79.015219353404973</v>
      </c>
      <c r="J4">
        <f t="shared" si="0"/>
        <v>-0.17544109760012097</v>
      </c>
      <c r="K4">
        <f t="shared" si="1"/>
        <v>0.23516434331370528</v>
      </c>
    </row>
    <row r="5" spans="1:11">
      <c r="A5" s="8" t="s">
        <v>136</v>
      </c>
      <c r="B5" s="9">
        <v>38871</v>
      </c>
      <c r="C5" t="s">
        <v>278</v>
      </c>
      <c r="D5" t="s">
        <v>259</v>
      </c>
      <c r="E5">
        <v>4</v>
      </c>
      <c r="F5" t="s">
        <v>260</v>
      </c>
      <c r="G5" t="s">
        <v>172</v>
      </c>
      <c r="H5">
        <f>'NO3'!Q6-'NO3'!L6</f>
        <v>-73.982080474368786</v>
      </c>
      <c r="I5">
        <f>('NO3'!Q6+'NH4'!Q6)-('NO3'!L6+'NH4'!L6)</f>
        <v>177.29151165892833</v>
      </c>
      <c r="J5">
        <f t="shared" si="0"/>
        <v>-0.22018476331657377</v>
      </c>
      <c r="K5">
        <f t="shared" si="1"/>
        <v>0.52765330850871528</v>
      </c>
    </row>
    <row r="6" spans="1:11">
      <c r="A6" s="8" t="s">
        <v>137</v>
      </c>
      <c r="B6" s="9">
        <v>38871</v>
      </c>
      <c r="C6" t="s">
        <v>278</v>
      </c>
      <c r="D6" t="s">
        <v>259</v>
      </c>
      <c r="E6">
        <v>1</v>
      </c>
      <c r="F6" t="s">
        <v>261</v>
      </c>
      <c r="G6" t="s">
        <v>176</v>
      </c>
      <c r="H6">
        <f>'NO3'!Q7-'NO3'!L7</f>
        <v>-16.452699901355167</v>
      </c>
      <c r="I6">
        <f>('NO3'!Q7+'NH4'!Q7)-('NO3'!L7+'NH4'!L7)</f>
        <v>2.2878881225276828</v>
      </c>
      <c r="J6">
        <f t="shared" si="0"/>
        <v>-4.8966368754033235E-2</v>
      </c>
      <c r="K6">
        <f t="shared" si="1"/>
        <v>6.8091908408561986E-3</v>
      </c>
    </row>
    <row r="7" spans="1:11">
      <c r="A7" s="8" t="s">
        <v>138</v>
      </c>
      <c r="B7" s="9">
        <v>38871</v>
      </c>
      <c r="C7" t="s">
        <v>278</v>
      </c>
      <c r="D7" t="s">
        <v>259</v>
      </c>
      <c r="E7">
        <v>2</v>
      </c>
      <c r="F7" t="s">
        <v>261</v>
      </c>
      <c r="G7" t="s">
        <v>177</v>
      </c>
      <c r="H7">
        <f>'NO3'!Q8-'NO3'!L8</f>
        <v>-4.4593239524537367</v>
      </c>
      <c r="I7">
        <f>('NO3'!Q8+'NH4'!Q8)-('NO3'!L8+'NH4'!L8)</f>
        <v>44.99751388923795</v>
      </c>
      <c r="J7">
        <f t="shared" si="0"/>
        <v>-1.3271797477540884E-2</v>
      </c>
      <c r="K7">
        <f t="shared" si="1"/>
        <v>0.13392117228939865</v>
      </c>
    </row>
    <row r="8" spans="1:11">
      <c r="A8" s="8" t="s">
        <v>139</v>
      </c>
      <c r="B8" s="9">
        <v>38871</v>
      </c>
      <c r="C8" t="s">
        <v>278</v>
      </c>
      <c r="D8" t="s">
        <v>259</v>
      </c>
      <c r="E8">
        <v>3</v>
      </c>
      <c r="F8" t="s">
        <v>261</v>
      </c>
      <c r="G8" t="s">
        <v>178</v>
      </c>
      <c r="H8">
        <f>'NO3'!Q9-'NO3'!L9</f>
        <v>-2.6158208507034022</v>
      </c>
      <c r="I8">
        <f>('NO3'!Q9+'NH4'!Q9)-('NO3'!L9+'NH4'!L9)</f>
        <v>39.319210845143566</v>
      </c>
      <c r="J8">
        <f t="shared" si="0"/>
        <v>-7.7851811032839347E-3</v>
      </c>
      <c r="K8">
        <f t="shared" si="1"/>
        <v>0.11702146084864157</v>
      </c>
    </row>
    <row r="9" spans="1:11">
      <c r="A9" s="8" t="s">
        <v>140</v>
      </c>
      <c r="B9" s="9">
        <v>38871</v>
      </c>
      <c r="C9" t="s">
        <v>278</v>
      </c>
      <c r="D9" t="s">
        <v>259</v>
      </c>
      <c r="E9">
        <v>4</v>
      </c>
      <c r="F9" t="s">
        <v>261</v>
      </c>
      <c r="G9" t="s">
        <v>172</v>
      </c>
      <c r="H9">
        <f>'NO3'!Q10-'NO3'!L10</f>
        <v>-6.2040521725554427</v>
      </c>
      <c r="I9">
        <f>('NO3'!Q10+'NH4'!Q10)-('NO3'!L10+'NH4'!L10)</f>
        <v>74.12962466946027</v>
      </c>
      <c r="J9">
        <f t="shared" si="0"/>
        <v>-1.8464440989748341E-2</v>
      </c>
      <c r="K9">
        <f t="shared" si="1"/>
        <v>0.22062388294482224</v>
      </c>
    </row>
    <row r="10" spans="1:11">
      <c r="A10" s="8" t="s">
        <v>117</v>
      </c>
      <c r="B10" s="9">
        <v>38871</v>
      </c>
      <c r="C10" t="s">
        <v>278</v>
      </c>
      <c r="D10" t="s">
        <v>259</v>
      </c>
      <c r="E10">
        <v>1</v>
      </c>
      <c r="F10" t="s">
        <v>262</v>
      </c>
      <c r="G10" t="s">
        <v>176</v>
      </c>
      <c r="H10">
        <f>'NO3'!Q11-'NO3'!L11</f>
        <v>-1.6448593965090323</v>
      </c>
      <c r="I10">
        <f>('NO3'!Q11+'NH4'!Q11)-('NO3'!L11+'NH4'!L11)</f>
        <v>3.058713881554322</v>
      </c>
      <c r="J10">
        <f t="shared" si="0"/>
        <v>-4.8954148705625967E-3</v>
      </c>
      <c r="K10">
        <f t="shared" si="1"/>
        <v>9.1033151236735773E-3</v>
      </c>
    </row>
    <row r="11" spans="1:11">
      <c r="A11" s="8" t="s">
        <v>118</v>
      </c>
      <c r="B11" s="9">
        <v>38871</v>
      </c>
      <c r="C11" t="s">
        <v>278</v>
      </c>
      <c r="D11" t="s">
        <v>259</v>
      </c>
      <c r="E11">
        <v>2</v>
      </c>
      <c r="F11" t="s">
        <v>262</v>
      </c>
      <c r="G11" t="s">
        <v>177</v>
      </c>
      <c r="H11">
        <f>'NO3'!Q12-'NO3'!L12</f>
        <v>-0.8176059838754175</v>
      </c>
      <c r="I11">
        <f>('NO3'!Q12+'NH4'!Q12)-('NO3'!L12+'NH4'!L12)</f>
        <v>5.0311624699949427</v>
      </c>
      <c r="J11">
        <f t="shared" si="0"/>
        <v>-2.4333511424863615E-3</v>
      </c>
      <c r="K11">
        <f t="shared" si="1"/>
        <v>1.4973697827365901E-2</v>
      </c>
    </row>
    <row r="12" spans="1:11">
      <c r="A12" s="8" t="s">
        <v>119</v>
      </c>
      <c r="B12" s="9">
        <v>38871</v>
      </c>
      <c r="C12" t="s">
        <v>278</v>
      </c>
      <c r="D12" t="s">
        <v>263</v>
      </c>
      <c r="E12">
        <v>3</v>
      </c>
      <c r="F12" t="s">
        <v>262</v>
      </c>
      <c r="G12" t="s">
        <v>178</v>
      </c>
      <c r="H12">
        <f>'NO3'!Q13-'NO3'!L13</f>
        <v>0.49312062419216152</v>
      </c>
      <c r="I12">
        <f>('NO3'!Q13+'NH4'!Q13)-('NO3'!L13+'NH4'!L13)</f>
        <v>6.1908821129813507</v>
      </c>
      <c r="J12">
        <f t="shared" si="0"/>
        <v>1.467620905333814E-3</v>
      </c>
      <c r="K12">
        <f t="shared" si="1"/>
        <v>1.8425244383873069E-2</v>
      </c>
    </row>
    <row r="13" spans="1:11">
      <c r="A13" s="8" t="s">
        <v>120</v>
      </c>
      <c r="B13" s="9">
        <v>38871</v>
      </c>
      <c r="C13" t="s">
        <v>278</v>
      </c>
      <c r="D13" t="s">
        <v>263</v>
      </c>
      <c r="E13">
        <v>4</v>
      </c>
      <c r="F13" t="s">
        <v>262</v>
      </c>
      <c r="G13" t="s">
        <v>172</v>
      </c>
      <c r="H13">
        <f>'NO3'!Q14-'NO3'!L14</f>
        <v>-0.78458996353058619</v>
      </c>
      <c r="I13">
        <f>('NO3'!Q14+'NH4'!Q14)-('NO3'!L14+'NH4'!L14)</f>
        <v>10.910884740760808</v>
      </c>
      <c r="J13">
        <f t="shared" si="0"/>
        <v>-2.3350891771743635E-3</v>
      </c>
      <c r="K13">
        <f t="shared" si="1"/>
        <v>3.2472871252264314E-2</v>
      </c>
    </row>
    <row r="14" spans="1:11">
      <c r="A14" s="8" t="s">
        <v>121</v>
      </c>
      <c r="B14" s="9">
        <v>38874</v>
      </c>
      <c r="C14" t="s">
        <v>278</v>
      </c>
      <c r="D14" t="s">
        <v>332</v>
      </c>
      <c r="E14">
        <v>1</v>
      </c>
      <c r="F14" t="s">
        <v>260</v>
      </c>
      <c r="G14" t="s">
        <v>178</v>
      </c>
      <c r="H14">
        <f>'NO3'!Q15-'NO3'!L15</f>
        <v>16.630149636159729</v>
      </c>
      <c r="I14">
        <f>('NO3'!Q15+'NH4'!Q15)-('NO3'!L15+'NH4'!L15)</f>
        <v>68.454978568938103</v>
      </c>
      <c r="J14">
        <f t="shared" si="0"/>
        <v>4.9494492964761098E-2</v>
      </c>
      <c r="K14">
        <f t="shared" si="1"/>
        <v>0.20373505526469673</v>
      </c>
    </row>
    <row r="15" spans="1:11">
      <c r="A15" s="8" t="s">
        <v>122</v>
      </c>
      <c r="B15" s="9">
        <v>38874</v>
      </c>
      <c r="C15" t="s">
        <v>278</v>
      </c>
      <c r="D15" t="s">
        <v>333</v>
      </c>
      <c r="E15">
        <v>2</v>
      </c>
      <c r="F15" t="s">
        <v>334</v>
      </c>
      <c r="G15" t="s">
        <v>172</v>
      </c>
      <c r="H15">
        <f>'NO3'!Q16-'NO3'!L16</f>
        <v>-35.56078838283964</v>
      </c>
      <c r="I15">
        <f>('NO3'!Q16+'NH4'!Q16)-('NO3'!L16+'NH4'!L16)</f>
        <v>-21.193559350233627</v>
      </c>
      <c r="J15">
        <f t="shared" si="0"/>
        <v>-0.10583567971083226</v>
      </c>
      <c r="K15">
        <f t="shared" si="1"/>
        <v>-6.307606949474294E-2</v>
      </c>
    </row>
    <row r="16" spans="1:11">
      <c r="A16" s="8" t="s">
        <v>123</v>
      </c>
      <c r="B16" s="9">
        <v>38874</v>
      </c>
      <c r="C16" t="s">
        <v>278</v>
      </c>
      <c r="D16" t="s">
        <v>335</v>
      </c>
      <c r="E16">
        <v>3</v>
      </c>
      <c r="F16" t="s">
        <v>336</v>
      </c>
      <c r="G16" t="s">
        <v>176</v>
      </c>
      <c r="H16">
        <f>'NO3'!Q17-'NO3'!L17</f>
        <v>20.187300491765484</v>
      </c>
      <c r="I16">
        <f>('NO3'!Q17+'NH4'!Q17)-('NO3'!L17+'NH4'!L17)</f>
        <v>117.56676590511518</v>
      </c>
      <c r="J16">
        <f t="shared" si="0"/>
        <v>6.0081251463587747E-2</v>
      </c>
      <c r="K16">
        <f t="shared" si="1"/>
        <v>0.34990108900331895</v>
      </c>
    </row>
    <row r="17" spans="1:11">
      <c r="A17" s="8" t="s">
        <v>124</v>
      </c>
      <c r="B17" s="9">
        <v>38874</v>
      </c>
      <c r="C17" t="s">
        <v>278</v>
      </c>
      <c r="D17" t="s">
        <v>337</v>
      </c>
      <c r="E17">
        <v>4</v>
      </c>
      <c r="F17" t="s">
        <v>338</v>
      </c>
      <c r="G17" t="s">
        <v>177</v>
      </c>
      <c r="H17">
        <f>'NO3'!Q18-'NO3'!L18</f>
        <v>-24.00281642293956</v>
      </c>
      <c r="I17">
        <f>('NO3'!Q18+'NH4'!Q18)-('NO3'!L18+'NH4'!L18)</f>
        <v>128.8170812155671</v>
      </c>
      <c r="J17">
        <f t="shared" si="0"/>
        <v>-7.1436953639701067E-2</v>
      </c>
      <c r="K17">
        <f t="shared" si="1"/>
        <v>0.3833841702844259</v>
      </c>
    </row>
    <row r="18" spans="1:11">
      <c r="A18" s="8" t="s">
        <v>125</v>
      </c>
      <c r="B18" s="9">
        <v>38874</v>
      </c>
      <c r="C18" t="s">
        <v>278</v>
      </c>
      <c r="D18" t="s">
        <v>337</v>
      </c>
      <c r="E18">
        <v>1</v>
      </c>
      <c r="F18" t="s">
        <v>339</v>
      </c>
      <c r="G18" t="s">
        <v>178</v>
      </c>
      <c r="H18">
        <f>'NO3'!Q19-'NO3'!L19</f>
        <v>8.5641146760487636</v>
      </c>
      <c r="I18">
        <f>('NO3'!Q19+'NH4'!Q19)-('NO3'!L19+'NH4'!L19)</f>
        <v>30.557569885863334</v>
      </c>
      <c r="J18">
        <f t="shared" si="0"/>
        <v>2.5488436535859416E-2</v>
      </c>
      <c r="K18">
        <f t="shared" si="1"/>
        <v>9.0945148469831344E-2</v>
      </c>
    </row>
    <row r="19" spans="1:11">
      <c r="A19" s="8" t="s">
        <v>126</v>
      </c>
      <c r="B19" s="9">
        <v>38874</v>
      </c>
      <c r="C19" t="s">
        <v>278</v>
      </c>
      <c r="D19" t="s">
        <v>337</v>
      </c>
      <c r="E19">
        <v>2</v>
      </c>
      <c r="F19" t="s">
        <v>339</v>
      </c>
      <c r="G19" t="s">
        <v>172</v>
      </c>
      <c r="H19">
        <f>'NO3'!Q20-'NO3'!L20</f>
        <v>0.8873315745531567</v>
      </c>
      <c r="I19">
        <f>('NO3'!Q20+'NH4'!Q20)-('NO3'!L20+'NH4'!L20)</f>
        <v>56.426862772829139</v>
      </c>
      <c r="J19">
        <f t="shared" si="0"/>
        <v>2.6408677814082045E-3</v>
      </c>
      <c r="K19">
        <f t="shared" si="1"/>
        <v>0.167937091585801</v>
      </c>
    </row>
    <row r="20" spans="1:11">
      <c r="A20" s="8" t="s">
        <v>127</v>
      </c>
      <c r="B20" s="9">
        <v>38874</v>
      </c>
      <c r="C20" t="s">
        <v>278</v>
      </c>
      <c r="D20" t="s">
        <v>337</v>
      </c>
      <c r="E20">
        <v>3</v>
      </c>
      <c r="F20" t="s">
        <v>339</v>
      </c>
      <c r="G20" t="s">
        <v>176</v>
      </c>
      <c r="H20">
        <f>'NO3'!Q21-'NO3'!L21</f>
        <v>-1.9543920947903421</v>
      </c>
      <c r="I20">
        <f>('NO3'!Q21+'NH4'!Q21)-('NO3'!L21+'NH4'!L21)</f>
        <v>7.6824813301334665</v>
      </c>
      <c r="J20">
        <f t="shared" si="0"/>
        <v>-5.8166431392569704E-3</v>
      </c>
      <c r="K20">
        <f t="shared" si="1"/>
        <v>2.2864527768254365E-2</v>
      </c>
    </row>
    <row r="21" spans="1:11">
      <c r="A21" s="8" t="s">
        <v>128</v>
      </c>
      <c r="B21" s="9">
        <v>38874</v>
      </c>
      <c r="C21" t="s">
        <v>278</v>
      </c>
      <c r="D21" t="s">
        <v>332</v>
      </c>
      <c r="E21">
        <v>4</v>
      </c>
      <c r="F21" t="s">
        <v>261</v>
      </c>
      <c r="G21" t="s">
        <v>177</v>
      </c>
      <c r="H21">
        <f>'NO3'!Q22-'NO3'!L22</f>
        <v>-4.0699998238721404</v>
      </c>
      <c r="I21">
        <f>('NO3'!Q22+'NH4'!Q22)-('NO3'!L22+'NH4'!L22)</f>
        <v>17.398951046601361</v>
      </c>
      <c r="J21">
        <f t="shared" si="0"/>
        <v>-1.2113094713905179E-2</v>
      </c>
      <c r="K21">
        <f t="shared" si="1"/>
        <v>5.1782592400599292E-2</v>
      </c>
    </row>
    <row r="22" spans="1:11">
      <c r="A22" s="8" t="s">
        <v>129</v>
      </c>
      <c r="B22" s="9">
        <v>38874</v>
      </c>
      <c r="C22" t="s">
        <v>278</v>
      </c>
      <c r="D22" t="s">
        <v>332</v>
      </c>
      <c r="E22">
        <v>1</v>
      </c>
      <c r="F22" t="s">
        <v>262</v>
      </c>
      <c r="G22" t="s">
        <v>178</v>
      </c>
      <c r="H22">
        <f>'NO3'!Q23-'NO3'!L23</f>
        <v>-0.82780396038251158</v>
      </c>
      <c r="I22">
        <f>('NO3'!Q23+'NH4'!Q23)-('NO3'!L23+'NH4'!L23)</f>
        <v>1.4116885623769475</v>
      </c>
      <c r="J22">
        <f t="shared" si="0"/>
        <v>-2.4637022630431891E-3</v>
      </c>
      <c r="K22">
        <f t="shared" si="1"/>
        <v>4.2014540546932962E-3</v>
      </c>
    </row>
    <row r="23" spans="1:11">
      <c r="A23" s="8" t="s">
        <v>130</v>
      </c>
      <c r="B23" s="9">
        <v>38874</v>
      </c>
      <c r="C23" t="s">
        <v>278</v>
      </c>
      <c r="D23" t="s">
        <v>332</v>
      </c>
      <c r="E23">
        <v>2</v>
      </c>
      <c r="F23" t="s">
        <v>262</v>
      </c>
      <c r="G23" t="s">
        <v>172</v>
      </c>
      <c r="H23">
        <f>'NO3'!Q24-'NO3'!L24</f>
        <v>-1.1067182363837467</v>
      </c>
      <c r="I23">
        <f>('NO3'!Q24+'NH4'!Q24)-('NO3'!L24+'NH4'!L24)</f>
        <v>0.58605916176837258</v>
      </c>
      <c r="J23">
        <f t="shared" si="0"/>
        <v>-3.293804274951627E-3</v>
      </c>
      <c r="K23">
        <f t="shared" si="1"/>
        <v>1.7442236957392041E-3</v>
      </c>
    </row>
    <row r="24" spans="1:11">
      <c r="A24" s="8" t="s">
        <v>131</v>
      </c>
      <c r="B24" s="9">
        <v>38874</v>
      </c>
      <c r="C24" t="s">
        <v>278</v>
      </c>
      <c r="D24" t="s">
        <v>340</v>
      </c>
      <c r="E24">
        <v>3</v>
      </c>
      <c r="F24" t="s">
        <v>341</v>
      </c>
      <c r="G24" t="s">
        <v>176</v>
      </c>
      <c r="H24">
        <f>'NO3'!Q25-'NO3'!L25</f>
        <v>3.5527136788005009E-15</v>
      </c>
      <c r="I24">
        <f>('NO3'!Q25+'NH4'!Q25)-('NO3'!L25+'NH4'!L25)</f>
        <v>3.7898623840192238</v>
      </c>
      <c r="J24">
        <f t="shared" si="0"/>
        <v>1.0573552615477681E-17</v>
      </c>
      <c r="K24">
        <f t="shared" si="1"/>
        <v>1.1279352333390547E-2</v>
      </c>
    </row>
    <row r="25" spans="1:11">
      <c r="A25" s="8" t="s">
        <v>132</v>
      </c>
      <c r="B25" s="9">
        <v>38874</v>
      </c>
      <c r="C25" t="s">
        <v>278</v>
      </c>
      <c r="D25" t="s">
        <v>333</v>
      </c>
      <c r="E25">
        <v>4</v>
      </c>
      <c r="F25" t="s">
        <v>341</v>
      </c>
      <c r="G25" t="s">
        <v>177</v>
      </c>
      <c r="H25">
        <f>'NO3'!Q26-'NO3'!L26</f>
        <v>0.24072390781787201</v>
      </c>
      <c r="I25">
        <f>('NO3'!Q26+'NH4'!Q26)-('NO3'!L26+'NH4'!L26)</f>
        <v>1.9050562547094572</v>
      </c>
      <c r="J25">
        <f t="shared" si="0"/>
        <v>7.1644020183890479E-4</v>
      </c>
      <c r="K25">
        <f t="shared" si="1"/>
        <v>5.6698102818733848E-3</v>
      </c>
    </row>
    <row r="26" spans="1:11">
      <c r="A26" s="8" t="s">
        <v>133</v>
      </c>
      <c r="B26" s="9">
        <v>38874</v>
      </c>
      <c r="C26" t="s">
        <v>278</v>
      </c>
      <c r="D26" t="s">
        <v>342</v>
      </c>
      <c r="E26">
        <v>1</v>
      </c>
      <c r="F26" t="s">
        <v>334</v>
      </c>
      <c r="G26" t="s">
        <v>172</v>
      </c>
      <c r="H26">
        <f>'NO3'!Q27-'NO3'!L27</f>
        <v>-44.686832452056137</v>
      </c>
      <c r="I26">
        <f>('NO3'!Q27+'NH4'!Q27)-('NO3'!L27+'NH4'!L27)</f>
        <v>68.696667013968565</v>
      </c>
      <c r="J26">
        <f t="shared" si="0"/>
        <v>-0.13299652515492899</v>
      </c>
      <c r="K26">
        <f t="shared" si="1"/>
        <v>0.20445436611300169</v>
      </c>
    </row>
    <row r="27" spans="1:11">
      <c r="A27" s="8" t="s">
        <v>134</v>
      </c>
      <c r="B27" s="9">
        <v>38874</v>
      </c>
      <c r="C27" t="s">
        <v>278</v>
      </c>
      <c r="D27" t="s">
        <v>342</v>
      </c>
      <c r="E27">
        <v>2</v>
      </c>
      <c r="F27" t="s">
        <v>334</v>
      </c>
      <c r="G27" t="s">
        <v>178</v>
      </c>
      <c r="H27">
        <f>'NO3'!Q28-'NO3'!L28</f>
        <v>52.593894887928343</v>
      </c>
      <c r="I27">
        <f>('NO3'!Q28+'NH4'!Q28)-('NO3'!L28+'NH4'!L28)</f>
        <v>351.60702715922207</v>
      </c>
      <c r="J27">
        <f t="shared" si="0"/>
        <v>0.1565294490712153</v>
      </c>
      <c r="K27">
        <f t="shared" si="1"/>
        <v>1.0464494855929227</v>
      </c>
    </row>
    <row r="28" spans="1:11">
      <c r="A28" s="8" t="s">
        <v>135</v>
      </c>
      <c r="B28" s="9">
        <v>38874</v>
      </c>
      <c r="C28" t="s">
        <v>278</v>
      </c>
      <c r="D28" t="s">
        <v>342</v>
      </c>
      <c r="E28">
        <v>3</v>
      </c>
      <c r="F28" t="s">
        <v>334</v>
      </c>
      <c r="G28" t="s">
        <v>177</v>
      </c>
      <c r="H28">
        <f>'NO3'!Q29-'NO3'!L29</f>
        <v>-57.585318755408565</v>
      </c>
      <c r="I28">
        <f>('NO3'!Q29+'NH4'!Q29)-('NO3'!L29+'NH4'!L29)</f>
        <v>76.183242367384992</v>
      </c>
      <c r="J28">
        <f t="shared" si="0"/>
        <v>-0.17138487724823978</v>
      </c>
      <c r="K28">
        <f t="shared" si="1"/>
        <v>0.22673584037912201</v>
      </c>
    </row>
    <row r="29" spans="1:11">
      <c r="A29" s="8" t="s">
        <v>0</v>
      </c>
      <c r="B29" s="9">
        <v>38874</v>
      </c>
      <c r="C29" t="s">
        <v>278</v>
      </c>
      <c r="D29" t="s">
        <v>342</v>
      </c>
      <c r="E29">
        <v>4</v>
      </c>
      <c r="F29" t="s">
        <v>334</v>
      </c>
      <c r="G29" t="s">
        <v>176</v>
      </c>
      <c r="H29">
        <f>'NO3'!Q30-'NO3'!L30</f>
        <v>36.565246279313669</v>
      </c>
      <c r="I29">
        <f>('NO3'!Q30+'NH4'!Q30)-('NO3'!L30+'NH4'!L30)</f>
        <v>195.50472527334426</v>
      </c>
      <c r="J29">
        <f t="shared" si="0"/>
        <v>0.10882513773605258</v>
      </c>
      <c r="K29">
        <f t="shared" si="1"/>
        <v>0.58185930140876274</v>
      </c>
    </row>
    <row r="30" spans="1:11">
      <c r="A30" s="8" t="s">
        <v>1</v>
      </c>
      <c r="B30" s="9">
        <v>38874</v>
      </c>
      <c r="C30" t="s">
        <v>278</v>
      </c>
      <c r="D30" t="s">
        <v>342</v>
      </c>
      <c r="E30">
        <v>1</v>
      </c>
      <c r="F30" t="s">
        <v>343</v>
      </c>
      <c r="G30" t="s">
        <v>172</v>
      </c>
      <c r="H30">
        <f>'NO3'!Q31-'NO3'!L31</f>
        <v>-2.8987076244525838</v>
      </c>
      <c r="I30">
        <f>('NO3'!Q31+'NH4'!Q31)-('NO3'!L31+'NH4'!L31)</f>
        <v>83.050881995498315</v>
      </c>
      <c r="J30">
        <f t="shared" si="0"/>
        <v>-8.6271060251564991E-3</v>
      </c>
      <c r="K30">
        <f t="shared" si="1"/>
        <v>0.24717524403422117</v>
      </c>
    </row>
    <row r="31" spans="1:11">
      <c r="A31" s="8" t="s">
        <v>2</v>
      </c>
      <c r="B31" s="9">
        <v>38874</v>
      </c>
      <c r="C31" t="s">
        <v>278</v>
      </c>
      <c r="D31" t="s">
        <v>342</v>
      </c>
      <c r="E31">
        <v>2</v>
      </c>
      <c r="F31" t="s">
        <v>343</v>
      </c>
      <c r="G31" t="s">
        <v>178</v>
      </c>
      <c r="H31">
        <f>'NO3'!Q32-'NO3'!L32</f>
        <v>5.8140918748412815</v>
      </c>
      <c r="I31">
        <f>('NO3'!Q32+'NH4'!Q32)-('NO3'!L32+'NH4'!L32)</f>
        <v>-12.733742111310306</v>
      </c>
      <c r="J31">
        <f t="shared" si="0"/>
        <v>1.7303844865599053E-2</v>
      </c>
      <c r="K31">
        <f t="shared" si="1"/>
        <v>-3.7898041997947343E-2</v>
      </c>
    </row>
    <row r="32" spans="1:11">
      <c r="A32" s="8" t="s">
        <v>3</v>
      </c>
      <c r="B32" s="9">
        <v>38874</v>
      </c>
      <c r="C32" t="s">
        <v>278</v>
      </c>
      <c r="D32" t="s">
        <v>342</v>
      </c>
      <c r="E32">
        <v>3</v>
      </c>
      <c r="F32" t="s">
        <v>343</v>
      </c>
      <c r="G32" t="s">
        <v>177</v>
      </c>
      <c r="H32">
        <f>'NO3'!Q33-'NO3'!L33</f>
        <v>9.4881900894403834</v>
      </c>
      <c r="I32">
        <f>('NO3'!Q33+'NH4'!Q33)-('NO3'!L33+'NH4'!L33)</f>
        <v>89.59920511613285</v>
      </c>
      <c r="J32">
        <f t="shared" si="0"/>
        <v>2.823866098047733E-2</v>
      </c>
      <c r="K32">
        <f t="shared" si="1"/>
        <v>0.26666430094087157</v>
      </c>
    </row>
    <row r="33" spans="1:11">
      <c r="A33" s="8" t="s">
        <v>4</v>
      </c>
      <c r="B33" s="9">
        <v>38874</v>
      </c>
      <c r="C33" t="s">
        <v>278</v>
      </c>
      <c r="D33" t="s">
        <v>344</v>
      </c>
      <c r="E33">
        <v>4</v>
      </c>
      <c r="F33" t="s">
        <v>345</v>
      </c>
      <c r="G33" t="s">
        <v>176</v>
      </c>
      <c r="H33">
        <f>'NO3'!Q34-'NO3'!L34</f>
        <v>5.1409772597398558</v>
      </c>
      <c r="I33">
        <f>('NO3'!Q34+'NH4'!Q34)-('NO3'!L34+'NH4'!L34)</f>
        <v>70.419292826535056</v>
      </c>
      <c r="J33">
        <f t="shared" si="0"/>
        <v>1.530052755874957E-2</v>
      </c>
      <c r="K33">
        <f t="shared" si="1"/>
        <v>0.20958122865040196</v>
      </c>
    </row>
    <row r="34" spans="1:11">
      <c r="A34" s="8" t="s">
        <v>5</v>
      </c>
      <c r="B34" s="9">
        <v>38874</v>
      </c>
      <c r="C34" t="s">
        <v>278</v>
      </c>
      <c r="D34" t="s">
        <v>346</v>
      </c>
      <c r="E34">
        <v>1</v>
      </c>
      <c r="F34" t="s">
        <v>347</v>
      </c>
      <c r="G34" t="s">
        <v>172</v>
      </c>
      <c r="H34">
        <f>'NO3'!Q35-'NO3'!L35</f>
        <v>1.9552087304035739</v>
      </c>
      <c r="I34">
        <f>('NO3'!Q35+'NH4'!Q35)-('NO3'!L35+'NH4'!L35)</f>
        <v>7.4258022121323357</v>
      </c>
      <c r="J34">
        <f t="shared" si="0"/>
        <v>5.819073602391589E-3</v>
      </c>
      <c r="K34">
        <f t="shared" si="1"/>
        <v>2.2100601821822427E-2</v>
      </c>
    </row>
    <row r="35" spans="1:11">
      <c r="A35" s="8" t="s">
        <v>6</v>
      </c>
      <c r="B35" s="9">
        <v>38874</v>
      </c>
      <c r="C35" t="s">
        <v>278</v>
      </c>
      <c r="D35" t="s">
        <v>348</v>
      </c>
      <c r="E35">
        <v>2</v>
      </c>
      <c r="F35" t="s">
        <v>349</v>
      </c>
      <c r="G35" t="s">
        <v>178</v>
      </c>
      <c r="H35">
        <f>'NO3'!Q36-'NO3'!L36</f>
        <v>2.325558193094388</v>
      </c>
      <c r="I35">
        <f>('NO3'!Q36+'NH4'!Q36)-('NO3'!L36+'NH4'!L36)</f>
        <v>10.380919591974971</v>
      </c>
      <c r="J35">
        <f t="shared" si="0"/>
        <v>6.9213041461142506E-3</v>
      </c>
      <c r="K35">
        <f t="shared" si="1"/>
        <v>3.0895594023735033E-2</v>
      </c>
    </row>
    <row r="36" spans="1:11">
      <c r="A36" s="8" t="s">
        <v>7</v>
      </c>
      <c r="B36" s="9">
        <v>38874</v>
      </c>
      <c r="C36" t="s">
        <v>278</v>
      </c>
      <c r="D36" t="s">
        <v>342</v>
      </c>
      <c r="E36">
        <v>3</v>
      </c>
      <c r="F36" t="s">
        <v>349</v>
      </c>
      <c r="G36" t="s">
        <v>177</v>
      </c>
      <c r="H36">
        <f>'NO3'!Q37-'NO3'!L37</f>
        <v>0.83563114780910408</v>
      </c>
      <c r="I36">
        <f>('NO3'!Q37+'NH4'!Q37)-('NO3'!L37+'NH4'!L37)</f>
        <v>9.7621910182413423</v>
      </c>
      <c r="J36">
        <f t="shared" si="0"/>
        <v>2.4869974637175716E-3</v>
      </c>
      <c r="K36">
        <f t="shared" si="1"/>
        <v>2.9054139935242092E-2</v>
      </c>
    </row>
    <row r="37" spans="1:11">
      <c r="A37" s="8" t="s">
        <v>8</v>
      </c>
      <c r="B37" s="9">
        <v>38874</v>
      </c>
      <c r="C37" t="s">
        <v>278</v>
      </c>
      <c r="D37" t="s">
        <v>342</v>
      </c>
      <c r="E37">
        <v>4</v>
      </c>
      <c r="F37" t="s">
        <v>349</v>
      </c>
      <c r="G37" t="s">
        <v>176</v>
      </c>
      <c r="H37">
        <f>'NO3'!Q38-'NO3'!L38</f>
        <v>1.1558898771577995</v>
      </c>
      <c r="I37">
        <f>('NO3'!Q38+'NH4'!Q38)-('NO3'!L38+'NH4'!L38)</f>
        <v>6.935581778443856</v>
      </c>
      <c r="J37">
        <f t="shared" si="0"/>
        <v>3.440148443922022E-3</v>
      </c>
      <c r="K37">
        <f t="shared" si="1"/>
        <v>2.0641612435844808E-2</v>
      </c>
    </row>
    <row r="38" spans="1:11">
      <c r="A38" s="8" t="s">
        <v>9</v>
      </c>
      <c r="B38" s="10">
        <v>38916</v>
      </c>
      <c r="C38" t="s">
        <v>183</v>
      </c>
      <c r="D38" t="s">
        <v>259</v>
      </c>
      <c r="E38">
        <v>1</v>
      </c>
      <c r="F38" t="s">
        <v>260</v>
      </c>
      <c r="G38" t="s">
        <v>176</v>
      </c>
      <c r="H38">
        <f>'NO3'!Q39-'NO3'!L39</f>
        <v>2.3961715026980102</v>
      </c>
      <c r="I38">
        <f>('NO3'!Q39+'NH4'!Q39)-('NO3'!L39+'NH4'!L39)</f>
        <v>98.011480554416707</v>
      </c>
      <c r="J38">
        <f t="shared" si="0"/>
        <v>7.13146280564884E-3</v>
      </c>
      <c r="K38">
        <f t="shared" si="1"/>
        <v>0.29170083498338306</v>
      </c>
    </row>
    <row r="39" spans="1:11">
      <c r="A39" s="8" t="s">
        <v>10</v>
      </c>
      <c r="B39" s="10">
        <v>38916</v>
      </c>
      <c r="C39" t="s">
        <v>183</v>
      </c>
      <c r="D39" t="s">
        <v>259</v>
      </c>
      <c r="E39">
        <v>2</v>
      </c>
      <c r="F39" t="s">
        <v>260</v>
      </c>
      <c r="G39" t="s">
        <v>177</v>
      </c>
      <c r="H39">
        <f>'NO3'!Q40-'NO3'!L40</f>
        <v>18.12415727859495</v>
      </c>
      <c r="I39">
        <f>('NO3'!Q40+'NH4'!Q40)-('NO3'!L40+'NH4'!L40)</f>
        <v>327.44777916145688</v>
      </c>
      <c r="J39">
        <f t="shared" si="0"/>
        <v>5.3940944281532587E-2</v>
      </c>
      <c r="K39">
        <f t="shared" si="1"/>
        <v>0.97454696179005018</v>
      </c>
    </row>
    <row r="40" spans="1:11">
      <c r="A40" s="8" t="s">
        <v>11</v>
      </c>
      <c r="B40" s="10">
        <v>38916</v>
      </c>
      <c r="C40" t="s">
        <v>183</v>
      </c>
      <c r="D40" t="s">
        <v>259</v>
      </c>
      <c r="E40">
        <v>3</v>
      </c>
      <c r="F40" t="s">
        <v>260</v>
      </c>
      <c r="G40" t="s">
        <v>178</v>
      </c>
      <c r="H40">
        <f>'NO3'!Q41-'NO3'!L41</f>
        <v>14.014944762554279</v>
      </c>
      <c r="I40">
        <f>('NO3'!Q41+'NH4'!Q41)-('NO3'!L41+'NH4'!L41)</f>
        <v>170.5964744607613</v>
      </c>
      <c r="J40">
        <f t="shared" si="0"/>
        <v>4.171114512664964E-2</v>
      </c>
      <c r="K40">
        <f t="shared" si="1"/>
        <v>0.50772760256178961</v>
      </c>
    </row>
    <row r="41" spans="1:11">
      <c r="A41" s="8" t="s">
        <v>12</v>
      </c>
      <c r="B41" s="10">
        <v>38916</v>
      </c>
      <c r="C41" t="s">
        <v>183</v>
      </c>
      <c r="D41" t="s">
        <v>259</v>
      </c>
      <c r="E41">
        <v>4</v>
      </c>
      <c r="F41" t="s">
        <v>260</v>
      </c>
      <c r="G41" t="s">
        <v>172</v>
      </c>
      <c r="H41">
        <f>'NO3'!Q42-'NO3'!L42</f>
        <v>18.005048773560652</v>
      </c>
      <c r="I41">
        <f>('NO3'!Q42+'NH4'!Q42)-('NO3'!L42+'NH4'!L42)</f>
        <v>231.56949423847695</v>
      </c>
      <c r="J41">
        <f t="shared" si="0"/>
        <v>5.3586454683216225E-2</v>
      </c>
      <c r="K41">
        <f t="shared" si="1"/>
        <v>0.68919492332880039</v>
      </c>
    </row>
    <row r="42" spans="1:11">
      <c r="A42" s="8" t="s">
        <v>13</v>
      </c>
      <c r="B42" s="10">
        <v>38916</v>
      </c>
      <c r="C42" t="s">
        <v>183</v>
      </c>
      <c r="D42" t="s">
        <v>259</v>
      </c>
      <c r="E42">
        <v>1</v>
      </c>
      <c r="F42" t="s">
        <v>261</v>
      </c>
      <c r="G42" t="s">
        <v>176</v>
      </c>
      <c r="H42">
        <f>'NO3'!Q43-'NO3'!L43</f>
        <v>5.5867381248540866</v>
      </c>
      <c r="I42">
        <f>('NO3'!Q43+'NH4'!Q43)-('NO3'!L43+'NH4'!L43)</f>
        <v>44.024906824226569</v>
      </c>
      <c r="J42">
        <f t="shared" si="0"/>
        <v>1.6627196800160973E-2</v>
      </c>
      <c r="K42">
        <f t="shared" si="1"/>
        <v>0.13102650840543623</v>
      </c>
    </row>
    <row r="43" spans="1:11">
      <c r="A43" s="8" t="s">
        <v>14</v>
      </c>
      <c r="B43" s="10">
        <v>38916</v>
      </c>
      <c r="C43" t="s">
        <v>183</v>
      </c>
      <c r="D43" t="s">
        <v>259</v>
      </c>
      <c r="E43">
        <v>2</v>
      </c>
      <c r="F43" t="s">
        <v>261</v>
      </c>
      <c r="G43" t="s">
        <v>177</v>
      </c>
      <c r="H43">
        <f>'NO3'!Q44-'NO3'!L44</f>
        <v>7.1389867068481649</v>
      </c>
      <c r="I43">
        <f>('NO3'!Q44+'NH4'!Q44)-('NO3'!L44+'NH4'!L44)</f>
        <v>74.674888386990119</v>
      </c>
      <c r="J43">
        <f t="shared" si="0"/>
        <v>2.1246984246571919E-2</v>
      </c>
      <c r="K43">
        <f t="shared" si="1"/>
        <v>0.22224669162794677</v>
      </c>
    </row>
    <row r="44" spans="1:11">
      <c r="A44" s="8" t="s">
        <v>15</v>
      </c>
      <c r="B44" s="10">
        <v>38916</v>
      </c>
      <c r="C44" t="s">
        <v>183</v>
      </c>
      <c r="D44" t="s">
        <v>259</v>
      </c>
      <c r="E44">
        <v>3</v>
      </c>
      <c r="F44" t="s">
        <v>261</v>
      </c>
      <c r="G44" t="s">
        <v>178</v>
      </c>
      <c r="H44">
        <f>'NO3'!Q45-'NO3'!L45</f>
        <v>1.5833959964025945</v>
      </c>
      <c r="I44">
        <f>('NO3'!Q45+'NH4'!Q45)-('NO3'!L45+'NH4'!L45)</f>
        <v>53.778940921089912</v>
      </c>
      <c r="J44">
        <f t="shared" si="0"/>
        <v>4.712488084531531E-3</v>
      </c>
      <c r="K44">
        <f t="shared" si="1"/>
        <v>0.16005637178895807</v>
      </c>
    </row>
    <row r="45" spans="1:11">
      <c r="A45" s="8" t="s">
        <v>16</v>
      </c>
      <c r="B45" s="10">
        <v>38916</v>
      </c>
      <c r="C45" t="s">
        <v>183</v>
      </c>
      <c r="D45" t="s">
        <v>259</v>
      </c>
      <c r="E45">
        <v>4</v>
      </c>
      <c r="F45" t="s">
        <v>261</v>
      </c>
      <c r="G45" t="s">
        <v>172</v>
      </c>
      <c r="H45">
        <f>'NO3'!Q46-'NO3'!L46</f>
        <v>1.7334139198976013</v>
      </c>
      <c r="I45">
        <f>('NO3'!Q46+'NH4'!Q46)-('NO3'!L46+'NH4'!L46)</f>
        <v>126.41153478056253</v>
      </c>
      <c r="J45">
        <f t="shared" si="0"/>
        <v>5.1589699996952417E-3</v>
      </c>
      <c r="K45">
        <f t="shared" si="1"/>
        <v>0.37622480589453133</v>
      </c>
    </row>
    <row r="46" spans="1:11">
      <c r="A46" s="8" t="s">
        <v>17</v>
      </c>
      <c r="B46" s="10">
        <v>38916</v>
      </c>
      <c r="C46" t="s">
        <v>183</v>
      </c>
      <c r="D46" t="s">
        <v>259</v>
      </c>
      <c r="E46">
        <v>1</v>
      </c>
      <c r="F46" t="s">
        <v>398</v>
      </c>
      <c r="G46" t="s">
        <v>176</v>
      </c>
      <c r="H46">
        <f>'NO3'!Q47-'NO3'!L47</f>
        <v>0.1391757177920363</v>
      </c>
      <c r="I46">
        <f>('NO3'!Q47+'NH4'!Q47)-('NO3'!L47+'NH4'!L47)</f>
        <v>5.8118364981701918</v>
      </c>
      <c r="J46">
        <f t="shared" si="0"/>
        <v>4.1421344580963186E-4</v>
      </c>
      <c r="K46">
        <f t="shared" si="1"/>
        <v>1.7297132435030331E-2</v>
      </c>
    </row>
    <row r="47" spans="1:11">
      <c r="A47" s="8" t="s">
        <v>18</v>
      </c>
      <c r="B47" s="10">
        <v>38916</v>
      </c>
      <c r="C47" t="s">
        <v>183</v>
      </c>
      <c r="D47" t="s">
        <v>259</v>
      </c>
      <c r="E47">
        <v>2</v>
      </c>
      <c r="F47" t="s">
        <v>398</v>
      </c>
      <c r="G47" t="s">
        <v>177</v>
      </c>
      <c r="H47">
        <f>'NO3'!Q48-'NO3'!L48</f>
        <v>5.4349430336908089E-2</v>
      </c>
      <c r="I47">
        <f>('NO3'!Q48+'NH4'!Q48)-('NO3'!L48+'NH4'!L48)</f>
        <v>5.0733993254733267</v>
      </c>
      <c r="J47">
        <f t="shared" si="0"/>
        <v>1.617542569550836E-4</v>
      </c>
      <c r="K47">
        <f t="shared" si="1"/>
        <v>1.5099402754384901E-2</v>
      </c>
    </row>
    <row r="48" spans="1:11">
      <c r="A48" s="8" t="s">
        <v>19</v>
      </c>
      <c r="B48" s="10">
        <v>38916</v>
      </c>
      <c r="C48" t="s">
        <v>183</v>
      </c>
      <c r="D48" t="s">
        <v>259</v>
      </c>
      <c r="E48">
        <v>3</v>
      </c>
      <c r="F48" t="s">
        <v>398</v>
      </c>
      <c r="G48" t="s">
        <v>178</v>
      </c>
      <c r="H48">
        <f>'NO3'!Q49-'NO3'!L49</f>
        <v>0.44209546667633592</v>
      </c>
      <c r="I48">
        <f>('NO3'!Q49+'NH4'!Q49)-('NO3'!L49+'NH4'!L49)</f>
        <v>10.153033772313677</v>
      </c>
      <c r="J48">
        <f t="shared" si="0"/>
        <v>1.3157603174890949E-3</v>
      </c>
      <c r="K48">
        <f t="shared" si="1"/>
        <v>3.021736241760023E-2</v>
      </c>
    </row>
    <row r="49" spans="1:11">
      <c r="A49" s="8" t="s">
        <v>20</v>
      </c>
      <c r="B49" s="10">
        <v>38916</v>
      </c>
      <c r="C49" t="s">
        <v>183</v>
      </c>
      <c r="D49" t="s">
        <v>259</v>
      </c>
      <c r="E49">
        <v>4</v>
      </c>
      <c r="F49" t="s">
        <v>398</v>
      </c>
      <c r="G49" t="s">
        <v>172</v>
      </c>
      <c r="H49">
        <f>'NO3'!Q50-'NO3'!L50</f>
        <v>0.25579569570904148</v>
      </c>
      <c r="I49">
        <f>('NO3'!Q50+'NH4'!Q50)-('NO3'!L50+'NH4'!L50)</f>
        <v>6.8997013308557085</v>
      </c>
      <c r="J49">
        <f t="shared" si="0"/>
        <v>7.6129671341976636E-4</v>
      </c>
      <c r="K49">
        <f t="shared" si="1"/>
        <v>2.0534825389451512E-2</v>
      </c>
    </row>
    <row r="50" spans="1:11">
      <c r="A50" s="8" t="s">
        <v>21</v>
      </c>
      <c r="B50" s="10">
        <v>38912</v>
      </c>
      <c r="C50" t="s">
        <v>183</v>
      </c>
      <c r="D50" t="s">
        <v>332</v>
      </c>
      <c r="E50">
        <v>1</v>
      </c>
      <c r="F50" t="s">
        <v>260</v>
      </c>
      <c r="G50" t="s">
        <v>178</v>
      </c>
      <c r="H50">
        <f>'NO3'!Q51-'NO3'!L51</f>
        <v>-5.5416063729494418</v>
      </c>
      <c r="I50">
        <f>('NO3'!Q51+'NH4'!Q51)-('NO3'!L51+'NH4'!L51)</f>
        <v>95.975892687477526</v>
      </c>
      <c r="J50">
        <f t="shared" si="0"/>
        <v>-1.6492876109968576E-2</v>
      </c>
      <c r="K50">
        <f t="shared" si="1"/>
        <v>0.28564253776034976</v>
      </c>
    </row>
    <row r="51" spans="1:11">
      <c r="A51" s="8" t="s">
        <v>22</v>
      </c>
      <c r="B51" s="10">
        <v>38912</v>
      </c>
      <c r="C51" t="s">
        <v>183</v>
      </c>
      <c r="D51" t="s">
        <v>332</v>
      </c>
      <c r="E51">
        <v>2</v>
      </c>
      <c r="F51" t="s">
        <v>260</v>
      </c>
      <c r="G51" t="s">
        <v>172</v>
      </c>
      <c r="H51">
        <f>'NO3'!Q52-'NO3'!L52</f>
        <v>-29.013034517824018</v>
      </c>
      <c r="I51">
        <f>('NO3'!Q52+'NH4'!Q52)-('NO3'!L52+'NH4'!L52)</f>
        <v>16.769658096677261</v>
      </c>
      <c r="J51">
        <f t="shared" si="0"/>
        <v>-8.6348317017333392E-2</v>
      </c>
      <c r="K51">
        <f t="shared" si="1"/>
        <v>4.9909696716301376E-2</v>
      </c>
    </row>
    <row r="52" spans="1:11">
      <c r="A52" s="8" t="s">
        <v>23</v>
      </c>
      <c r="B52" s="10">
        <v>38912</v>
      </c>
      <c r="C52" t="s">
        <v>183</v>
      </c>
      <c r="D52" t="s">
        <v>332</v>
      </c>
      <c r="E52">
        <v>3</v>
      </c>
      <c r="F52" t="s">
        <v>260</v>
      </c>
      <c r="G52" t="s">
        <v>176</v>
      </c>
      <c r="H52">
        <f>'NO3'!Q53-'NO3'!L53</f>
        <v>-2.4487788201328726</v>
      </c>
      <c r="I52">
        <f>('NO3'!Q53+'NH4'!Q53)-('NO3'!L53+'NH4'!L53)</f>
        <v>24.203497670437969</v>
      </c>
      <c r="J52">
        <f t="shared" si="0"/>
        <v>-7.2880322027764066E-3</v>
      </c>
      <c r="K52">
        <f t="shared" si="1"/>
        <v>7.2034219257255866E-2</v>
      </c>
    </row>
    <row r="53" spans="1:11">
      <c r="A53" s="8" t="s">
        <v>24</v>
      </c>
      <c r="B53" s="10">
        <v>38912</v>
      </c>
      <c r="C53" t="s">
        <v>183</v>
      </c>
      <c r="D53" t="s">
        <v>332</v>
      </c>
      <c r="E53">
        <v>4</v>
      </c>
      <c r="F53" t="s">
        <v>260</v>
      </c>
      <c r="G53" t="s">
        <v>177</v>
      </c>
      <c r="H53">
        <f>'NO3'!Q54-'NO3'!L54</f>
        <v>-17.805294135726371</v>
      </c>
      <c r="I53">
        <f>('NO3'!Q54+'NH4'!Q54)-('NO3'!L54+'NH4'!L54)</f>
        <v>207.09737984035922</v>
      </c>
      <c r="J53">
        <f t="shared" si="0"/>
        <v>-5.2991946832518962E-2</v>
      </c>
      <c r="K53">
        <f t="shared" si="1"/>
        <v>0.6163612495248787</v>
      </c>
    </row>
    <row r="54" spans="1:11">
      <c r="A54" s="8" t="s">
        <v>25</v>
      </c>
      <c r="B54" s="10">
        <v>38912</v>
      </c>
      <c r="C54" t="s">
        <v>183</v>
      </c>
      <c r="D54" t="s">
        <v>332</v>
      </c>
      <c r="E54">
        <v>1</v>
      </c>
      <c r="F54" t="s">
        <v>261</v>
      </c>
      <c r="G54" t="s">
        <v>178</v>
      </c>
      <c r="H54">
        <f>'NO3'!Q55-'NO3'!L55</f>
        <v>-1.3110502713752701</v>
      </c>
      <c r="I54">
        <f>('NO3'!Q55+'NH4'!Q55)-('NO3'!L55+'NH4'!L55)</f>
        <v>19.942817337426639</v>
      </c>
      <c r="J54">
        <f t="shared" si="0"/>
        <v>-3.901935331474018E-3</v>
      </c>
      <c r="K54">
        <f t="shared" si="1"/>
        <v>5.9353623028055476E-2</v>
      </c>
    </row>
    <row r="55" spans="1:11">
      <c r="A55" s="8" t="s">
        <v>26</v>
      </c>
      <c r="B55" s="10">
        <v>38912</v>
      </c>
      <c r="C55" t="s">
        <v>183</v>
      </c>
      <c r="D55" t="s">
        <v>332</v>
      </c>
      <c r="E55">
        <v>2</v>
      </c>
      <c r="F55" t="s">
        <v>261</v>
      </c>
      <c r="G55" t="s">
        <v>172</v>
      </c>
      <c r="H55">
        <f>'NO3'!Q56-'NO3'!L56</f>
        <v>-8.2975833063862261</v>
      </c>
      <c r="I55">
        <f>('NO3'!Q56+'NH4'!Q56)-('NO3'!L56+'NH4'!L56)</f>
        <v>16.839622378811512</v>
      </c>
      <c r="J55">
        <f t="shared" si="0"/>
        <v>-2.4695188411863769E-2</v>
      </c>
      <c r="K55">
        <f t="shared" si="1"/>
        <v>5.0117923746462831E-2</v>
      </c>
    </row>
    <row r="56" spans="1:11">
      <c r="A56" s="8" t="s">
        <v>27</v>
      </c>
      <c r="B56" s="10">
        <v>38912</v>
      </c>
      <c r="C56" t="s">
        <v>183</v>
      </c>
      <c r="D56" t="s">
        <v>332</v>
      </c>
      <c r="E56">
        <v>3</v>
      </c>
      <c r="F56" t="s">
        <v>261</v>
      </c>
      <c r="G56" t="s">
        <v>176</v>
      </c>
      <c r="H56">
        <f>'NO3'!Q57-'NO3'!L57</f>
        <v>-0.8915573259836389</v>
      </c>
      <c r="I56">
        <f>('NO3'!Q57+'NH4'!Q57)-('NO3'!L57+'NH4'!L57)</f>
        <v>21.277796502311137</v>
      </c>
      <c r="J56">
        <f t="shared" si="0"/>
        <v>-2.6534444225703537E-3</v>
      </c>
      <c r="K56">
        <f t="shared" si="1"/>
        <v>6.3326775304497429E-2</v>
      </c>
    </row>
    <row r="57" spans="1:11">
      <c r="A57" s="8" t="s">
        <v>28</v>
      </c>
      <c r="B57" s="10">
        <v>38912</v>
      </c>
      <c r="C57" t="s">
        <v>183</v>
      </c>
      <c r="D57" t="s">
        <v>332</v>
      </c>
      <c r="E57">
        <v>4</v>
      </c>
      <c r="F57" t="s">
        <v>261</v>
      </c>
      <c r="G57" t="s">
        <v>177</v>
      </c>
      <c r="H57">
        <f>'NO3'!Q58-'NO3'!L58</f>
        <v>1.1407502025481806</v>
      </c>
      <c r="I57">
        <f>('NO3'!Q58+'NH4'!Q58)-('NO3'!L58+'NH4'!L58)</f>
        <v>97.402244794637554</v>
      </c>
      <c r="J57">
        <f t="shared" si="0"/>
        <v>3.395089888536252E-3</v>
      </c>
      <c r="K57">
        <f t="shared" si="1"/>
        <v>0.28988763331737366</v>
      </c>
    </row>
    <row r="58" spans="1:11">
      <c r="A58" s="8" t="s">
        <v>29</v>
      </c>
      <c r="B58" s="10">
        <v>38912</v>
      </c>
      <c r="C58" t="s">
        <v>183</v>
      </c>
      <c r="D58" t="s">
        <v>332</v>
      </c>
      <c r="E58">
        <v>1</v>
      </c>
      <c r="F58" t="s">
        <v>398</v>
      </c>
      <c r="G58" t="s">
        <v>178</v>
      </c>
      <c r="H58">
        <f>'NO3'!Q59-'NO3'!L59</f>
        <v>0.29010404486388897</v>
      </c>
      <c r="I58">
        <f>('NO3'!Q59+'NH4'!Q59)-('NO3'!L59+'NH4'!L59)</f>
        <v>4.1202840502399987</v>
      </c>
      <c r="J58">
        <f t="shared" si="0"/>
        <v>8.6340489542824101E-4</v>
      </c>
      <c r="K58">
        <f t="shared" si="1"/>
        <v>1.2262750149523806E-2</v>
      </c>
    </row>
    <row r="59" spans="1:11">
      <c r="A59" s="8" t="s">
        <v>30</v>
      </c>
      <c r="B59" s="10">
        <v>38912</v>
      </c>
      <c r="C59" t="s">
        <v>183</v>
      </c>
      <c r="D59" t="s">
        <v>332</v>
      </c>
      <c r="E59">
        <v>2</v>
      </c>
      <c r="F59" t="s">
        <v>398</v>
      </c>
      <c r="G59" t="s">
        <v>172</v>
      </c>
      <c r="H59">
        <f>'NO3'!Q60-'NO3'!L60</f>
        <v>-3.6805051751829576E-2</v>
      </c>
      <c r="I59">
        <f>('NO3'!Q60+'NH4'!Q60)-('NO3'!L60+'NH4'!L60)</f>
        <v>2.5437331585870986</v>
      </c>
      <c r="J59">
        <f t="shared" si="0"/>
        <v>-1.0953884449949279E-4</v>
      </c>
      <c r="K59">
        <f t="shared" si="1"/>
        <v>7.5706344005568409E-3</v>
      </c>
    </row>
    <row r="60" spans="1:11">
      <c r="A60" s="8" t="s">
        <v>31</v>
      </c>
      <c r="B60" s="10">
        <v>38912</v>
      </c>
      <c r="C60" t="s">
        <v>183</v>
      </c>
      <c r="D60" t="s">
        <v>332</v>
      </c>
      <c r="E60">
        <v>3</v>
      </c>
      <c r="F60" t="s">
        <v>398</v>
      </c>
      <c r="G60" t="s">
        <v>176</v>
      </c>
      <c r="H60">
        <f>'NO3'!Q61-'NO3'!L61</f>
        <v>0.80533968112343157</v>
      </c>
      <c r="I60">
        <f>('NO3'!Q61+'NH4'!Q61)-('NO3'!L61+'NH4'!L61)</f>
        <v>3.849183199709854</v>
      </c>
      <c r="J60">
        <f t="shared" si="0"/>
        <v>2.3968442890578319E-3</v>
      </c>
      <c r="K60">
        <f t="shared" si="1"/>
        <v>1.1455902380088851E-2</v>
      </c>
    </row>
    <row r="61" spans="1:11">
      <c r="A61" s="8" t="s">
        <v>32</v>
      </c>
      <c r="B61" s="10">
        <v>38912</v>
      </c>
      <c r="C61" t="s">
        <v>183</v>
      </c>
      <c r="D61" t="s">
        <v>332</v>
      </c>
      <c r="E61">
        <v>4</v>
      </c>
      <c r="F61" t="s">
        <v>398</v>
      </c>
      <c r="G61" t="s">
        <v>177</v>
      </c>
      <c r="H61">
        <f>'NO3'!Q62-'NO3'!L62</f>
        <v>5.9833055640559518E-2</v>
      </c>
      <c r="I61">
        <f>('NO3'!Q62+'NH4'!Q62)-('NO3'!L62+'NH4'!L62)</f>
        <v>6.6369543363908718</v>
      </c>
      <c r="J61">
        <f t="shared" si="0"/>
        <v>1.7807457035880808E-4</v>
      </c>
      <c r="K61">
        <f t="shared" si="1"/>
        <v>1.9752840286877595E-2</v>
      </c>
    </row>
    <row r="62" spans="1:11">
      <c r="A62" s="8" t="s">
        <v>33</v>
      </c>
      <c r="B62" s="10">
        <v>38912</v>
      </c>
      <c r="C62" t="s">
        <v>183</v>
      </c>
      <c r="D62" t="s">
        <v>346</v>
      </c>
      <c r="E62">
        <v>1</v>
      </c>
      <c r="F62" t="s">
        <v>260</v>
      </c>
      <c r="G62" t="s">
        <v>172</v>
      </c>
      <c r="H62">
        <f>'NO3'!Q63-'NO3'!L63</f>
        <v>1.6926596070001665</v>
      </c>
      <c r="I62">
        <f>('NO3'!Q63+'NH4'!Q63)-('NO3'!L63+'NH4'!L63)</f>
        <v>328.4268398079646</v>
      </c>
      <c r="J62">
        <f t="shared" si="0"/>
        <v>5.0376774017862102E-3</v>
      </c>
      <c r="K62">
        <f t="shared" si="1"/>
        <v>0.9774608327617994</v>
      </c>
    </row>
    <row r="63" spans="1:11">
      <c r="A63" s="8" t="s">
        <v>34</v>
      </c>
      <c r="B63" s="10">
        <v>38912</v>
      </c>
      <c r="C63" t="s">
        <v>183</v>
      </c>
      <c r="D63" t="s">
        <v>346</v>
      </c>
      <c r="E63">
        <v>2</v>
      </c>
      <c r="F63" t="s">
        <v>260</v>
      </c>
      <c r="G63" t="s">
        <v>178</v>
      </c>
      <c r="H63">
        <f>'NO3'!Q64-'NO3'!L64</f>
        <v>-4.1175694145367601</v>
      </c>
      <c r="I63">
        <f>('NO3'!Q64+'NH4'!Q64)-('NO3'!L64+'NH4'!L64)</f>
        <v>141.01226200506025</v>
      </c>
      <c r="J63">
        <f t="shared" si="0"/>
        <v>-1.22546708765975E-2</v>
      </c>
      <c r="K63">
        <f t="shared" si="1"/>
        <v>0.41967935120553646</v>
      </c>
    </row>
    <row r="64" spans="1:11">
      <c r="A64" s="8" t="s">
        <v>35</v>
      </c>
      <c r="B64" s="10">
        <v>38912</v>
      </c>
      <c r="C64" t="s">
        <v>183</v>
      </c>
      <c r="D64" t="s">
        <v>346</v>
      </c>
      <c r="E64">
        <v>3</v>
      </c>
      <c r="F64" t="s">
        <v>260</v>
      </c>
      <c r="G64" t="s">
        <v>177</v>
      </c>
      <c r="H64">
        <f>'NO3'!Q65-'NO3'!L65</f>
        <v>-86.995570595754884</v>
      </c>
      <c r="I64">
        <f>('NO3'!Q65+'NH4'!Q65)-('NO3'!L65+'NH4'!L65)</f>
        <v>6.2703009600288624</v>
      </c>
      <c r="J64">
        <f t="shared" si="0"/>
        <v>-0.25891538867784192</v>
      </c>
      <c r="K64">
        <f t="shared" si="1"/>
        <v>1.8661610000085899E-2</v>
      </c>
    </row>
    <row r="65" spans="1:11">
      <c r="A65" s="8" t="s">
        <v>36</v>
      </c>
      <c r="B65" s="10">
        <v>38912</v>
      </c>
      <c r="C65" t="s">
        <v>183</v>
      </c>
      <c r="D65" t="s">
        <v>346</v>
      </c>
      <c r="E65">
        <v>4</v>
      </c>
      <c r="F65" t="s">
        <v>260</v>
      </c>
      <c r="G65" t="s">
        <v>176</v>
      </c>
      <c r="H65">
        <f>'NO3'!Q66-'NO3'!L66</f>
        <v>-1.0440695099754578</v>
      </c>
      <c r="I65">
        <f>('NO3'!Q66+'NH4'!Q66)-('NO3'!L66+'NH4'!L66)</f>
        <v>184.13079408389788</v>
      </c>
      <c r="J65">
        <f t="shared" si="0"/>
        <v>-3.1073497320698146E-3</v>
      </c>
      <c r="K65">
        <f t="shared" si="1"/>
        <v>0.5480083157258866</v>
      </c>
    </row>
    <row r="66" spans="1:11">
      <c r="A66" s="8" t="s">
        <v>37</v>
      </c>
      <c r="B66" s="10">
        <v>38912</v>
      </c>
      <c r="C66" t="s">
        <v>183</v>
      </c>
      <c r="D66" t="s">
        <v>346</v>
      </c>
      <c r="E66">
        <v>1</v>
      </c>
      <c r="F66" t="s">
        <v>261</v>
      </c>
      <c r="G66" t="s">
        <v>172</v>
      </c>
      <c r="H66">
        <f>'NO3'!Q67-'NO3'!L67</f>
        <v>14.016287903402484</v>
      </c>
      <c r="I66">
        <f>('NO3'!Q67+'NH4'!Q67)-('NO3'!L67+'NH4'!L67)</f>
        <v>121.99615175859736</v>
      </c>
      <c r="J66">
        <f t="shared" si="0"/>
        <v>4.1715142569650247E-2</v>
      </c>
      <c r="K66">
        <f t="shared" si="1"/>
        <v>0.3630837849958255</v>
      </c>
    </row>
    <row r="67" spans="1:11">
      <c r="A67" s="8" t="s">
        <v>38</v>
      </c>
      <c r="B67" s="10">
        <v>38912</v>
      </c>
      <c r="C67" t="s">
        <v>183</v>
      </c>
      <c r="D67" t="s">
        <v>346</v>
      </c>
      <c r="E67">
        <v>2</v>
      </c>
      <c r="F67" t="s">
        <v>261</v>
      </c>
      <c r="G67" t="s">
        <v>178</v>
      </c>
      <c r="H67">
        <f>'NO3'!Q68-'NO3'!L68</f>
        <v>15.672513814440789</v>
      </c>
      <c r="I67">
        <f>('NO3'!Q68+'NH4'!Q68)-('NO3'!L68+'NH4'!L68)</f>
        <v>57.551149988218448</v>
      </c>
      <c r="J67">
        <f t="shared" ref="J67:J109" si="2">H67/336</f>
        <v>4.664438635250235E-2</v>
      </c>
      <c r="K67">
        <f t="shared" ref="K67:K109" si="3">I67/336</f>
        <v>0.17128318448874538</v>
      </c>
    </row>
    <row r="68" spans="1:11">
      <c r="A68" s="8" t="s">
        <v>39</v>
      </c>
      <c r="B68" s="10">
        <v>38912</v>
      </c>
      <c r="C68" t="s">
        <v>183</v>
      </c>
      <c r="D68" t="s">
        <v>346</v>
      </c>
      <c r="E68">
        <v>3</v>
      </c>
      <c r="F68" t="s">
        <v>261</v>
      </c>
      <c r="G68" t="s">
        <v>177</v>
      </c>
      <c r="H68">
        <f>'NO3'!Q69-'NO3'!L69</f>
        <v>6.9970746783890787</v>
      </c>
      <c r="I68">
        <f>('NO3'!Q69+'NH4'!Q69)-('NO3'!L69+'NH4'!L69)</f>
        <v>89.183002753963649</v>
      </c>
      <c r="J68">
        <f t="shared" si="2"/>
        <v>2.0824627019015114E-2</v>
      </c>
      <c r="K68">
        <f t="shared" si="3"/>
        <v>0.26542560343441562</v>
      </c>
    </row>
    <row r="69" spans="1:11">
      <c r="A69" s="8" t="s">
        <v>40</v>
      </c>
      <c r="B69" s="10">
        <v>38912</v>
      </c>
      <c r="C69" t="s">
        <v>183</v>
      </c>
      <c r="D69" t="s">
        <v>346</v>
      </c>
      <c r="E69">
        <v>4</v>
      </c>
      <c r="F69" t="s">
        <v>261</v>
      </c>
      <c r="G69" t="s">
        <v>176</v>
      </c>
      <c r="H69">
        <f>'NO3'!Q70-'NO3'!L70</f>
        <v>9.1789168432038615</v>
      </c>
      <c r="I69">
        <f>('NO3'!Q70+'NH4'!Q70)-('NO3'!L70+'NH4'!L70)</f>
        <v>82.149385682603423</v>
      </c>
      <c r="J69">
        <f t="shared" si="2"/>
        <v>2.7318204890487682E-2</v>
      </c>
      <c r="K69">
        <f t="shared" si="3"/>
        <v>0.24449221929346257</v>
      </c>
    </row>
    <row r="70" spans="1:11">
      <c r="A70" s="8" t="s">
        <v>41</v>
      </c>
      <c r="B70" s="10">
        <v>38912</v>
      </c>
      <c r="C70" t="s">
        <v>183</v>
      </c>
      <c r="D70" t="s">
        <v>346</v>
      </c>
      <c r="E70">
        <v>1</v>
      </c>
      <c r="F70" t="s">
        <v>398</v>
      </c>
      <c r="G70" t="s">
        <v>172</v>
      </c>
      <c r="H70">
        <f>'NO3'!Q71-'NO3'!L71</f>
        <v>1.9449456167042938</v>
      </c>
      <c r="I70">
        <f>('NO3'!Q71+'NH4'!Q71)-('NO3'!L71+'NH4'!L71)</f>
        <v>5.3853066996263026</v>
      </c>
      <c r="J70">
        <f t="shared" si="2"/>
        <v>5.7885286211437313E-3</v>
      </c>
      <c r="K70">
        <f t="shared" si="3"/>
        <v>1.6027698510792568E-2</v>
      </c>
    </row>
    <row r="71" spans="1:11">
      <c r="A71" s="8" t="s">
        <v>42</v>
      </c>
      <c r="B71" s="10">
        <v>38912</v>
      </c>
      <c r="C71" t="s">
        <v>183</v>
      </c>
      <c r="D71" t="s">
        <v>399</v>
      </c>
      <c r="E71">
        <v>2</v>
      </c>
      <c r="F71" t="s">
        <v>398</v>
      </c>
      <c r="G71" t="s">
        <v>178</v>
      </c>
      <c r="H71">
        <f>'NO3'!Q72-'NO3'!L72</f>
        <v>5.1761183332517717</v>
      </c>
      <c r="I71">
        <f>('NO3'!Q72+'NH4'!Q72)-('NO3'!L72+'NH4'!L72)</f>
        <v>6.3834315155323473</v>
      </c>
      <c r="J71">
        <f t="shared" si="2"/>
        <v>1.5405114087058844E-2</v>
      </c>
      <c r="K71">
        <f t="shared" si="3"/>
        <v>1.8998308081941511E-2</v>
      </c>
    </row>
    <row r="72" spans="1:11">
      <c r="A72" s="8" t="s">
        <v>43</v>
      </c>
      <c r="B72" s="10">
        <v>38912</v>
      </c>
      <c r="C72" t="s">
        <v>183</v>
      </c>
      <c r="D72" t="s">
        <v>342</v>
      </c>
      <c r="E72">
        <v>3</v>
      </c>
      <c r="F72" t="s">
        <v>398</v>
      </c>
      <c r="G72" t="s">
        <v>177</v>
      </c>
      <c r="H72">
        <f>'NO3'!Q73-'NO3'!L73</f>
        <v>2.0085645365898639</v>
      </c>
      <c r="I72">
        <f>('NO3'!Q73+'NH4'!Q73)-('NO3'!L73+'NH4'!L73)</f>
        <v>6.045227098614717</v>
      </c>
      <c r="J72">
        <f t="shared" si="2"/>
        <v>5.9778706446126902E-3</v>
      </c>
      <c r="K72">
        <f t="shared" si="3"/>
        <v>1.7991747317305705E-2</v>
      </c>
    </row>
    <row r="73" spans="1:11">
      <c r="A73" s="8" t="s">
        <v>44</v>
      </c>
      <c r="B73" s="10">
        <v>38912</v>
      </c>
      <c r="C73" t="s">
        <v>183</v>
      </c>
      <c r="D73" t="s">
        <v>342</v>
      </c>
      <c r="E73">
        <v>4</v>
      </c>
      <c r="F73" t="s">
        <v>398</v>
      </c>
      <c r="G73" t="s">
        <v>176</v>
      </c>
      <c r="H73">
        <f>'NO3'!Q74-'NO3'!L74</f>
        <v>2.7749073867309364</v>
      </c>
      <c r="I73">
        <f>('NO3'!Q74+'NH4'!Q74)-('NO3'!L74+'NH4'!L74)</f>
        <v>6.7474635245795476</v>
      </c>
      <c r="J73">
        <f t="shared" si="2"/>
        <v>8.2586529366992147E-3</v>
      </c>
      <c r="K73">
        <f t="shared" si="3"/>
        <v>2.0081736680296274E-2</v>
      </c>
    </row>
    <row r="74" spans="1:11">
      <c r="A74" s="8" t="s">
        <v>212</v>
      </c>
      <c r="B74" s="10">
        <v>38937</v>
      </c>
      <c r="C74" t="s">
        <v>77</v>
      </c>
      <c r="D74" t="s">
        <v>78</v>
      </c>
      <c r="E74">
        <v>1</v>
      </c>
      <c r="F74" t="s">
        <v>79</v>
      </c>
      <c r="G74" t="s">
        <v>176</v>
      </c>
      <c r="H74">
        <f>'NO3'!Q75-'NO3'!L75</f>
        <v>0.44478178993066564</v>
      </c>
      <c r="I74">
        <f>('NO3'!Q75+'NH4'!Q75)-('NO3'!L75+'NH4'!L75)</f>
        <v>83.949702770593746</v>
      </c>
      <c r="J74">
        <f t="shared" si="2"/>
        <v>1.3237553271746002E-3</v>
      </c>
      <c r="K74">
        <f t="shared" si="3"/>
        <v>0.24985030586486234</v>
      </c>
    </row>
    <row r="75" spans="1:11">
      <c r="A75" s="8" t="s">
        <v>213</v>
      </c>
      <c r="B75" s="10">
        <v>38937</v>
      </c>
      <c r="C75" t="s">
        <v>77</v>
      </c>
      <c r="D75" t="s">
        <v>259</v>
      </c>
      <c r="E75">
        <v>2</v>
      </c>
      <c r="F75" t="s">
        <v>260</v>
      </c>
      <c r="G75" t="s">
        <v>177</v>
      </c>
      <c r="H75">
        <f>'NO3'!Q76-'NO3'!L76</f>
        <v>-2.1475911628125601</v>
      </c>
      <c r="I75">
        <f>('NO3'!Q76+'NH4'!Q76)-('NO3'!L76+'NH4'!L76)</f>
        <v>101.49536683165451</v>
      </c>
      <c r="J75">
        <f t="shared" si="2"/>
        <v>-6.3916403655135722E-3</v>
      </c>
      <c r="K75">
        <f t="shared" si="3"/>
        <v>0.30206954414182891</v>
      </c>
    </row>
    <row r="76" spans="1:11">
      <c r="A76" s="8" t="s">
        <v>214</v>
      </c>
      <c r="B76" s="10">
        <v>38937</v>
      </c>
      <c r="C76" t="s">
        <v>77</v>
      </c>
      <c r="D76" t="s">
        <v>80</v>
      </c>
      <c r="E76">
        <v>3</v>
      </c>
      <c r="F76" t="s">
        <v>81</v>
      </c>
      <c r="G76" t="s">
        <v>178</v>
      </c>
      <c r="H76">
        <f>'NO3'!Q77-'NO3'!L77</f>
        <v>-8.2857542344829227</v>
      </c>
      <c r="I76">
        <f>('NO3'!Q77+'NH4'!Q77)-('NO3'!L77+'NH4'!L77)</f>
        <v>94.940290084515709</v>
      </c>
      <c r="J76">
        <f t="shared" si="2"/>
        <v>-2.4659982840722985E-2</v>
      </c>
      <c r="K76">
        <f t="shared" si="3"/>
        <v>0.28256038715629678</v>
      </c>
    </row>
    <row r="77" spans="1:11">
      <c r="A77" s="8" t="s">
        <v>215</v>
      </c>
      <c r="B77" s="10">
        <v>38937</v>
      </c>
      <c r="C77" t="s">
        <v>77</v>
      </c>
      <c r="D77" t="s">
        <v>54</v>
      </c>
      <c r="E77">
        <v>4</v>
      </c>
      <c r="F77" t="s">
        <v>55</v>
      </c>
      <c r="G77" t="s">
        <v>172</v>
      </c>
      <c r="H77">
        <f>'NO3'!Q78-'NO3'!L78</f>
        <v>-19.820097652876186</v>
      </c>
      <c r="I77">
        <f>('NO3'!Q78+'NH4'!Q78)-('NO3'!L78+'NH4'!L78)</f>
        <v>74.328214370877205</v>
      </c>
      <c r="J77">
        <f t="shared" si="2"/>
        <v>-5.8988385871655315E-2</v>
      </c>
      <c r="K77">
        <f t="shared" si="3"/>
        <v>0.22121492372284882</v>
      </c>
    </row>
    <row r="78" spans="1:11">
      <c r="A78" s="8" t="s">
        <v>216</v>
      </c>
      <c r="B78" s="10">
        <v>38937</v>
      </c>
      <c r="C78" t="s">
        <v>77</v>
      </c>
      <c r="D78" t="s">
        <v>56</v>
      </c>
      <c r="E78">
        <v>1</v>
      </c>
      <c r="F78" t="s">
        <v>57</v>
      </c>
      <c r="G78" t="s">
        <v>176</v>
      </c>
      <c r="H78">
        <f>'NO3'!Q79-'NO3'!L79</f>
        <v>-2.3616699613913212</v>
      </c>
      <c r="I78">
        <f>('NO3'!Q79+'NH4'!Q79)-('NO3'!L79+'NH4'!L79)</f>
        <v>7.7911418328900908</v>
      </c>
      <c r="J78">
        <f t="shared" si="2"/>
        <v>-7.0287796469979801E-3</v>
      </c>
      <c r="K78">
        <f t="shared" si="3"/>
        <v>2.3187922121696698E-2</v>
      </c>
    </row>
    <row r="79" spans="1:11">
      <c r="A79" s="8" t="s">
        <v>217</v>
      </c>
      <c r="B79" s="10">
        <v>38937</v>
      </c>
      <c r="C79" t="s">
        <v>77</v>
      </c>
      <c r="D79" t="s">
        <v>56</v>
      </c>
      <c r="E79">
        <v>2</v>
      </c>
      <c r="F79" t="s">
        <v>57</v>
      </c>
      <c r="G79" t="s">
        <v>177</v>
      </c>
      <c r="H79">
        <f>'NO3'!Q80-'NO3'!L80</f>
        <v>-0.96031908768351482</v>
      </c>
      <c r="I79">
        <f>('NO3'!Q80+'NH4'!Q80)-('NO3'!L80+'NH4'!L80)</f>
        <v>25.13482643792166</v>
      </c>
      <c r="J79">
        <f t="shared" si="2"/>
        <v>-2.8580925228676038E-3</v>
      </c>
      <c r="K79">
        <f t="shared" si="3"/>
        <v>7.4806031065243042E-2</v>
      </c>
    </row>
    <row r="80" spans="1:11">
      <c r="A80" s="8" t="s">
        <v>218</v>
      </c>
      <c r="B80" s="10">
        <v>38937</v>
      </c>
      <c r="C80" t="s">
        <v>77</v>
      </c>
      <c r="D80" t="s">
        <v>58</v>
      </c>
      <c r="E80">
        <v>3</v>
      </c>
      <c r="F80" t="s">
        <v>59</v>
      </c>
      <c r="G80" t="s">
        <v>178</v>
      </c>
      <c r="H80">
        <f>'NO3'!Q81-'NO3'!L81</f>
        <v>-1.2265442478894162E-2</v>
      </c>
      <c r="I80">
        <f>('NO3'!Q81+'NH4'!Q81)-('NO3'!L81+'NH4'!L81)</f>
        <v>26.042504378414144</v>
      </c>
      <c r="J80">
        <f t="shared" si="2"/>
        <v>-3.6504293091946913E-5</v>
      </c>
      <c r="K80">
        <f t="shared" si="3"/>
        <v>7.7507453507184951E-2</v>
      </c>
    </row>
    <row r="81" spans="1:11">
      <c r="A81" s="8" t="s">
        <v>219</v>
      </c>
      <c r="B81" s="10">
        <v>38937</v>
      </c>
      <c r="C81" t="s">
        <v>77</v>
      </c>
      <c r="D81" t="s">
        <v>259</v>
      </c>
      <c r="E81">
        <v>4</v>
      </c>
      <c r="F81" t="s">
        <v>261</v>
      </c>
      <c r="G81" t="s">
        <v>172</v>
      </c>
      <c r="H81">
        <f>'NO3'!Q82-'NO3'!L82</f>
        <v>4.9213940717820925</v>
      </c>
      <c r="I81">
        <f>('NO3'!Q82+'NH4'!Q82)-('NO3'!L82+'NH4'!L82)</f>
        <v>39.470954092640341</v>
      </c>
      <c r="J81">
        <f t="shared" si="2"/>
        <v>1.4647006166018132E-2</v>
      </c>
      <c r="K81">
        <f t="shared" si="3"/>
        <v>0.11747307765666767</v>
      </c>
    </row>
    <row r="82" spans="1:11">
      <c r="A82" s="8" t="s">
        <v>220</v>
      </c>
      <c r="B82" s="10">
        <v>38937</v>
      </c>
      <c r="C82" t="s">
        <v>77</v>
      </c>
      <c r="D82" t="s">
        <v>259</v>
      </c>
      <c r="E82">
        <v>1</v>
      </c>
      <c r="F82" t="s">
        <v>262</v>
      </c>
      <c r="G82" t="s">
        <v>176</v>
      </c>
      <c r="H82">
        <f>'NO3'!Q83-'NO3'!L83</f>
        <v>0.13536867350267601</v>
      </c>
      <c r="I82">
        <f>('NO3'!Q83+'NH4'!Q83)-('NO3'!L83+'NH4'!L83)</f>
        <v>4.9518684463090121</v>
      </c>
      <c r="J82">
        <f t="shared" si="2"/>
        <v>4.0288295685320238E-4</v>
      </c>
      <c r="K82">
        <f t="shared" si="3"/>
        <v>1.4737703709253012E-2</v>
      </c>
    </row>
    <row r="83" spans="1:11">
      <c r="A83" s="8" t="s">
        <v>221</v>
      </c>
      <c r="B83" s="10">
        <v>38937</v>
      </c>
      <c r="C83" t="s">
        <v>77</v>
      </c>
      <c r="D83" t="s">
        <v>259</v>
      </c>
      <c r="E83">
        <v>2</v>
      </c>
      <c r="F83" t="s">
        <v>262</v>
      </c>
      <c r="G83" t="s">
        <v>177</v>
      </c>
      <c r="H83">
        <f>'NO3'!Q84-'NO3'!L84</f>
        <v>0.6480546761317505</v>
      </c>
      <c r="I83">
        <f>('NO3'!Q84+'NH4'!Q84)-('NO3'!L84+'NH4'!L84)</f>
        <v>8.7904804313276976</v>
      </c>
      <c r="J83">
        <f t="shared" si="2"/>
        <v>1.9287341551540193E-3</v>
      </c>
      <c r="K83">
        <f t="shared" si="3"/>
        <v>2.6162144140856242E-2</v>
      </c>
    </row>
    <row r="84" spans="1:11">
      <c r="A84" s="8" t="s">
        <v>222</v>
      </c>
      <c r="B84" s="10">
        <v>38937</v>
      </c>
      <c r="C84" t="s">
        <v>77</v>
      </c>
      <c r="D84" t="s">
        <v>259</v>
      </c>
      <c r="E84">
        <v>3</v>
      </c>
      <c r="F84" t="s">
        <v>60</v>
      </c>
      <c r="G84" t="s">
        <v>178</v>
      </c>
      <c r="H84">
        <f>'NO3'!Q85-'NO3'!L85</f>
        <v>0.95307452332412079</v>
      </c>
      <c r="I84">
        <f>('NO3'!Q85+'NH4'!Q85)-('NO3'!L85+'NH4'!L85)</f>
        <v>7.3281916021122226</v>
      </c>
      <c r="J84">
        <f t="shared" si="2"/>
        <v>2.836531319417026E-3</v>
      </c>
      <c r="K84">
        <f t="shared" si="3"/>
        <v>2.1810094053905424E-2</v>
      </c>
    </row>
    <row r="85" spans="1:11">
      <c r="A85" s="8" t="s">
        <v>223</v>
      </c>
      <c r="B85" s="10">
        <v>38937</v>
      </c>
      <c r="C85" t="s">
        <v>77</v>
      </c>
      <c r="D85" t="s">
        <v>259</v>
      </c>
      <c r="E85">
        <v>4</v>
      </c>
      <c r="F85" t="s">
        <v>262</v>
      </c>
      <c r="G85" t="s">
        <v>172</v>
      </c>
      <c r="H85">
        <f>'NO3'!Q86-'NO3'!L86</f>
        <v>-7.8454270700161088E-2</v>
      </c>
      <c r="I85">
        <f>('NO3'!Q86+'NH4'!Q86)-('NO3'!L86+'NH4'!L86)</f>
        <v>4.5394245375298485</v>
      </c>
      <c r="J85">
        <f t="shared" si="2"/>
        <v>-2.3349485327428895E-4</v>
      </c>
      <c r="K85">
        <f t="shared" si="3"/>
        <v>1.3510192075981692E-2</v>
      </c>
    </row>
    <row r="86" spans="1:11">
      <c r="A86" s="8" t="s">
        <v>224</v>
      </c>
      <c r="B86" s="10">
        <v>38937</v>
      </c>
      <c r="C86" t="s">
        <v>77</v>
      </c>
      <c r="D86" t="s">
        <v>332</v>
      </c>
      <c r="E86">
        <v>1</v>
      </c>
      <c r="F86" t="s">
        <v>260</v>
      </c>
      <c r="G86" t="s">
        <v>178</v>
      </c>
      <c r="H86">
        <f>'NO3'!Q87-'NO3'!L87</f>
        <v>-13.950641273807275</v>
      </c>
      <c r="I86">
        <f>('NO3'!Q87+'NH4'!Q87)-('NO3'!L87+'NH4'!L87)</f>
        <v>11.390722973986698</v>
      </c>
      <c r="J86">
        <f t="shared" si="2"/>
        <v>-4.1519765695854985E-2</v>
      </c>
      <c r="K86">
        <f t="shared" si="3"/>
        <v>3.3900961232103267E-2</v>
      </c>
    </row>
    <row r="87" spans="1:11">
      <c r="A87" s="8" t="s">
        <v>225</v>
      </c>
      <c r="B87" s="10">
        <v>38937</v>
      </c>
      <c r="C87" t="s">
        <v>77</v>
      </c>
      <c r="D87" t="s">
        <v>332</v>
      </c>
      <c r="E87">
        <v>2</v>
      </c>
      <c r="F87" t="s">
        <v>260</v>
      </c>
      <c r="G87" t="s">
        <v>172</v>
      </c>
      <c r="H87">
        <f>'NO3'!Q88-'NO3'!L88</f>
        <v>-24.791063968212882</v>
      </c>
      <c r="I87">
        <f>('NO3'!Q88+'NH4'!Q88)-('NO3'!L88+'NH4'!L88)</f>
        <v>21.169453144319213</v>
      </c>
      <c r="J87">
        <f t="shared" si="2"/>
        <v>-7.378292847682405E-2</v>
      </c>
      <c r="K87">
        <f t="shared" si="3"/>
        <v>6.3004324834283379E-2</v>
      </c>
    </row>
    <row r="88" spans="1:11">
      <c r="A88" s="8" t="s">
        <v>226</v>
      </c>
      <c r="B88" s="10">
        <v>38937</v>
      </c>
      <c r="C88" t="s">
        <v>77</v>
      </c>
      <c r="D88" t="s">
        <v>332</v>
      </c>
      <c r="E88">
        <v>3</v>
      </c>
      <c r="F88" t="s">
        <v>260</v>
      </c>
      <c r="G88" t="s">
        <v>176</v>
      </c>
      <c r="H88">
        <f>'NO3'!Q89-'NO3'!L89</f>
        <v>-81.251264212224839</v>
      </c>
      <c r="I88">
        <f>('NO3'!Q89+'NH4'!Q89)-('NO3'!L89+'NH4'!L89)</f>
        <v>-34.771734791839933</v>
      </c>
      <c r="J88">
        <f t="shared" si="2"/>
        <v>-0.24181923872685965</v>
      </c>
      <c r="K88">
        <f t="shared" si="3"/>
        <v>-0.10348730592809503</v>
      </c>
    </row>
    <row r="89" spans="1:11">
      <c r="A89" s="8" t="s">
        <v>227</v>
      </c>
      <c r="B89" s="10">
        <v>38937</v>
      </c>
      <c r="C89" t="s">
        <v>77</v>
      </c>
      <c r="D89" t="s">
        <v>332</v>
      </c>
      <c r="E89">
        <v>4</v>
      </c>
      <c r="F89" t="s">
        <v>260</v>
      </c>
      <c r="G89" t="s">
        <v>177</v>
      </c>
      <c r="H89">
        <f>'NO3'!Q90-'NO3'!L90</f>
        <v>-36.513681671967213</v>
      </c>
      <c r="I89">
        <f>('NO3'!Q90+'NH4'!Q90)-('NO3'!L90+'NH4'!L90)</f>
        <v>91.804557097301682</v>
      </c>
      <c r="J89">
        <f t="shared" si="2"/>
        <v>-0.10867167164275957</v>
      </c>
      <c r="K89">
        <f t="shared" si="3"/>
        <v>0.27322784850387405</v>
      </c>
    </row>
    <row r="90" spans="1:11">
      <c r="A90" s="8" t="s">
        <v>228</v>
      </c>
      <c r="B90" s="10">
        <v>38937</v>
      </c>
      <c r="C90" t="s">
        <v>77</v>
      </c>
      <c r="D90" t="s">
        <v>332</v>
      </c>
      <c r="E90">
        <v>1</v>
      </c>
      <c r="F90" t="s">
        <v>261</v>
      </c>
      <c r="G90" t="s">
        <v>178</v>
      </c>
      <c r="H90">
        <f>'NO3'!Q91-'NO3'!L91</f>
        <v>36.142971154595365</v>
      </c>
      <c r="I90">
        <f>('NO3'!Q91+'NH4'!Q91)-('NO3'!L91+'NH4'!L91)</f>
        <v>77.768529808428497</v>
      </c>
      <c r="J90">
        <f t="shared" si="2"/>
        <v>0.10756836653153383</v>
      </c>
      <c r="K90">
        <f t="shared" si="3"/>
        <v>0.23145395776318006</v>
      </c>
    </row>
    <row r="91" spans="1:11">
      <c r="A91" s="8" t="s">
        <v>229</v>
      </c>
      <c r="B91" s="10">
        <v>38937</v>
      </c>
      <c r="C91" t="s">
        <v>77</v>
      </c>
      <c r="D91" t="s">
        <v>332</v>
      </c>
      <c r="E91">
        <v>2</v>
      </c>
      <c r="F91" t="s">
        <v>261</v>
      </c>
      <c r="G91" t="s">
        <v>172</v>
      </c>
      <c r="H91">
        <f>'NO3'!Q92-'NO3'!L92</f>
        <v>28.447368225321448</v>
      </c>
      <c r="I91">
        <f>('NO3'!Q92+'NH4'!Q92)-('NO3'!L92+'NH4'!L92)</f>
        <v>55.479464706373804</v>
      </c>
      <c r="J91">
        <f t="shared" si="2"/>
        <v>8.4664786384885254E-2</v>
      </c>
      <c r="K91">
        <f t="shared" si="3"/>
        <v>0.16511745448325538</v>
      </c>
    </row>
    <row r="92" spans="1:11">
      <c r="A92" s="8" t="s">
        <v>230</v>
      </c>
      <c r="B92" s="10">
        <v>38937</v>
      </c>
      <c r="C92" t="s">
        <v>77</v>
      </c>
      <c r="D92" t="s">
        <v>332</v>
      </c>
      <c r="E92">
        <v>3</v>
      </c>
      <c r="F92" t="s">
        <v>261</v>
      </c>
      <c r="G92" t="s">
        <v>176</v>
      </c>
      <c r="H92">
        <f>'NO3'!Q93-'NO3'!L93</f>
        <v>0.15064821567733455</v>
      </c>
      <c r="I92">
        <f>('NO3'!Q93+'NH4'!Q93)-('NO3'!L93+'NH4'!L93)</f>
        <v>16.379273432089271</v>
      </c>
      <c r="J92">
        <f t="shared" si="2"/>
        <v>4.4835778475397191E-4</v>
      </c>
      <c r="K92">
        <f t="shared" si="3"/>
        <v>4.874783759550378E-2</v>
      </c>
    </row>
    <row r="93" spans="1:11">
      <c r="A93" s="8" t="s">
        <v>231</v>
      </c>
      <c r="B93" s="10">
        <v>38937</v>
      </c>
      <c r="C93" t="s">
        <v>77</v>
      </c>
      <c r="D93" t="s">
        <v>332</v>
      </c>
      <c r="E93">
        <v>4</v>
      </c>
      <c r="F93" t="s">
        <v>261</v>
      </c>
      <c r="G93" t="s">
        <v>177</v>
      </c>
      <c r="H93">
        <f>'NO3'!Q94-'NO3'!L94</f>
        <v>-0.89618306430318828</v>
      </c>
      <c r="I93">
        <f>('NO3'!Q94+'NH4'!Q94)-('NO3'!L94+'NH4'!L94)</f>
        <v>19.985517928367099</v>
      </c>
      <c r="J93">
        <f t="shared" si="2"/>
        <v>-2.6672115009023461E-3</v>
      </c>
      <c r="K93">
        <f t="shared" si="3"/>
        <v>5.9480708120140176E-2</v>
      </c>
    </row>
    <row r="94" spans="1:11">
      <c r="A94" s="8" t="s">
        <v>232</v>
      </c>
      <c r="B94" s="10">
        <v>38937</v>
      </c>
      <c r="C94" t="s">
        <v>77</v>
      </c>
      <c r="D94" t="s">
        <v>332</v>
      </c>
      <c r="E94">
        <v>1</v>
      </c>
      <c r="F94" t="s">
        <v>262</v>
      </c>
      <c r="G94" t="s">
        <v>178</v>
      </c>
      <c r="H94">
        <f>'NO3'!Q95-'NO3'!L95</f>
        <v>0.17162993386336484</v>
      </c>
      <c r="I94">
        <f>('NO3'!Q95+'NH4'!Q95)-('NO3'!L95+'NH4'!L95)</f>
        <v>14.10166155046652</v>
      </c>
      <c r="J94">
        <f t="shared" si="2"/>
        <v>5.1080337459334776E-4</v>
      </c>
      <c r="K94">
        <f t="shared" si="3"/>
        <v>4.196923080495988E-2</v>
      </c>
    </row>
    <row r="95" spans="1:11">
      <c r="A95" s="8" t="s">
        <v>233</v>
      </c>
      <c r="B95" s="10">
        <v>38937</v>
      </c>
      <c r="C95" t="s">
        <v>77</v>
      </c>
      <c r="D95" t="s">
        <v>332</v>
      </c>
      <c r="E95">
        <v>2</v>
      </c>
      <c r="F95" t="s">
        <v>262</v>
      </c>
      <c r="G95" t="s">
        <v>172</v>
      </c>
      <c r="H95">
        <f>'NO3'!Q96-'NO3'!L96</f>
        <v>-9.6280698100354223E-2</v>
      </c>
      <c r="I95">
        <f>('NO3'!Q96+'NH4'!Q96)-('NO3'!L96+'NH4'!L96)</f>
        <v>4.1540758015595394</v>
      </c>
      <c r="J95">
        <f t="shared" si="2"/>
        <v>-2.8654969672724473E-4</v>
      </c>
      <c r="K95">
        <f t="shared" si="3"/>
        <v>1.236332083797482E-2</v>
      </c>
    </row>
    <row r="96" spans="1:11">
      <c r="A96" s="8" t="s">
        <v>234</v>
      </c>
      <c r="B96" s="10">
        <v>38937</v>
      </c>
      <c r="C96" t="s">
        <v>77</v>
      </c>
      <c r="D96" t="s">
        <v>332</v>
      </c>
      <c r="E96">
        <v>3</v>
      </c>
      <c r="F96" t="s">
        <v>262</v>
      </c>
      <c r="G96" t="s">
        <v>176</v>
      </c>
      <c r="H96">
        <f>'NO3'!Q97-'NO3'!L97</f>
        <v>-0.15554834365481662</v>
      </c>
      <c r="I96">
        <f>('NO3'!Q97+'NH4'!Q97)-('NO3'!L97+'NH4'!L97)</f>
        <v>3.5505039937381575</v>
      </c>
      <c r="J96">
        <f t="shared" si="2"/>
        <v>-4.6294149897266855E-4</v>
      </c>
      <c r="K96">
        <f t="shared" si="3"/>
        <v>1.0566976171839755E-2</v>
      </c>
    </row>
    <row r="97" spans="1:11">
      <c r="A97" s="8" t="s">
        <v>235</v>
      </c>
      <c r="B97" s="10">
        <v>38937</v>
      </c>
      <c r="C97" t="s">
        <v>77</v>
      </c>
      <c r="D97" t="s">
        <v>332</v>
      </c>
      <c r="E97">
        <v>4</v>
      </c>
      <c r="F97" t="s">
        <v>262</v>
      </c>
      <c r="G97" t="s">
        <v>177</v>
      </c>
      <c r="H97">
        <f>'NO3'!Q98-'NO3'!L98</f>
        <v>-0.50284246425658097</v>
      </c>
      <c r="I97">
        <f>('NO3'!Q98+'NH4'!Q98)-('NO3'!L98+'NH4'!L98)</f>
        <v>4.9951113342711935</v>
      </c>
      <c r="J97">
        <f t="shared" si="2"/>
        <v>-1.4965549531445862E-3</v>
      </c>
      <c r="K97">
        <f t="shared" si="3"/>
        <v>1.4866402780569029E-2</v>
      </c>
    </row>
    <row r="98" spans="1:11">
      <c r="A98" s="8" t="s">
        <v>236</v>
      </c>
      <c r="B98" s="10">
        <v>38937</v>
      </c>
      <c r="C98" t="s">
        <v>77</v>
      </c>
      <c r="D98" t="s">
        <v>61</v>
      </c>
      <c r="E98">
        <v>1</v>
      </c>
      <c r="F98" t="s">
        <v>62</v>
      </c>
      <c r="G98" t="s">
        <v>172</v>
      </c>
      <c r="H98">
        <f>'NO3'!Q99-'NO3'!L99</f>
        <v>-28.130421931669698</v>
      </c>
      <c r="I98">
        <f>('NO3'!Q99+'NH4'!Q99)-('NO3'!L99+'NH4'!L99)</f>
        <v>-5.6577600467447766</v>
      </c>
      <c r="J98">
        <f t="shared" si="2"/>
        <v>-8.3721493844255049E-2</v>
      </c>
      <c r="K98">
        <f t="shared" si="3"/>
        <v>-1.6838571567692789E-2</v>
      </c>
    </row>
    <row r="99" spans="1:11">
      <c r="A99" s="8" t="s">
        <v>237</v>
      </c>
      <c r="B99" s="10">
        <v>38937</v>
      </c>
      <c r="C99" t="s">
        <v>77</v>
      </c>
      <c r="D99" t="s">
        <v>346</v>
      </c>
      <c r="E99">
        <v>2</v>
      </c>
      <c r="F99" t="s">
        <v>260</v>
      </c>
      <c r="G99" t="s">
        <v>178</v>
      </c>
      <c r="H99">
        <f>'NO3'!Q100-'NO3'!L100</f>
        <v>-4.298085726553694</v>
      </c>
      <c r="I99">
        <f>('NO3'!Q100+'NH4'!Q100)-('NO3'!L100+'NH4'!L100)</f>
        <v>189.2273119014408</v>
      </c>
      <c r="J99">
        <f t="shared" si="2"/>
        <v>-1.2791921805219328E-2</v>
      </c>
      <c r="K99">
        <f t="shared" si="3"/>
        <v>0.56317652351619285</v>
      </c>
    </row>
    <row r="100" spans="1:11">
      <c r="A100" s="8" t="s">
        <v>238</v>
      </c>
      <c r="B100" s="10">
        <v>38937</v>
      </c>
      <c r="C100" t="s">
        <v>77</v>
      </c>
      <c r="D100" t="s">
        <v>346</v>
      </c>
      <c r="E100">
        <v>3</v>
      </c>
      <c r="F100" t="s">
        <v>260</v>
      </c>
      <c r="G100" t="s">
        <v>177</v>
      </c>
      <c r="H100">
        <f>'NO3'!Q101-'NO3'!L101</f>
        <v>-5.2059214359317068</v>
      </c>
      <c r="I100">
        <f>('NO3'!Q101+'NH4'!Q101)-('NO3'!L101+'NH4'!L101)</f>
        <v>158.41544354032033</v>
      </c>
      <c r="J100">
        <f t="shared" si="2"/>
        <v>-1.5493813797415793E-2</v>
      </c>
      <c r="K100">
        <f t="shared" si="3"/>
        <v>0.47147453434619147</v>
      </c>
    </row>
    <row r="101" spans="1:11">
      <c r="A101" s="8" t="s">
        <v>239</v>
      </c>
      <c r="B101" s="10">
        <v>38937</v>
      </c>
      <c r="C101" t="s">
        <v>77</v>
      </c>
      <c r="D101" t="s">
        <v>346</v>
      </c>
      <c r="E101">
        <v>4</v>
      </c>
      <c r="F101" t="s">
        <v>260</v>
      </c>
      <c r="G101" t="s">
        <v>176</v>
      </c>
      <c r="H101">
        <f>'NO3'!Q102-'NO3'!L102</f>
        <v>1.5096169976627252</v>
      </c>
      <c r="I101">
        <f>('NO3'!Q102+'NH4'!Q102)-('NO3'!L102+'NH4'!L102)</f>
        <v>159.41109403159646</v>
      </c>
      <c r="J101">
        <f t="shared" si="2"/>
        <v>4.4929077311390633E-3</v>
      </c>
      <c r="K101">
        <f t="shared" si="3"/>
        <v>0.47443777985594188</v>
      </c>
    </row>
    <row r="102" spans="1:11">
      <c r="A102" s="8" t="s">
        <v>240</v>
      </c>
      <c r="B102" s="10">
        <v>38937</v>
      </c>
      <c r="C102" t="s">
        <v>77</v>
      </c>
      <c r="D102" t="s">
        <v>63</v>
      </c>
      <c r="E102">
        <v>1</v>
      </c>
      <c r="F102" t="s">
        <v>64</v>
      </c>
      <c r="G102" t="s">
        <v>172</v>
      </c>
      <c r="H102">
        <f>'NO3'!Q103-'NO3'!L103</f>
        <v>-27.990551089338098</v>
      </c>
      <c r="I102">
        <f>('NO3'!Q103+'NH4'!Q103)-('NO3'!L103+'NH4'!L103)</f>
        <v>137.35117978160184</v>
      </c>
      <c r="J102">
        <f t="shared" si="2"/>
        <v>-8.3305211575411001E-2</v>
      </c>
      <c r="K102">
        <f t="shared" si="3"/>
        <v>0.40878327315952928</v>
      </c>
    </row>
    <row r="103" spans="1:11">
      <c r="A103" s="8" t="s">
        <v>241</v>
      </c>
      <c r="B103" s="10">
        <v>38937</v>
      </c>
      <c r="C103" t="s">
        <v>77</v>
      </c>
      <c r="D103" t="s">
        <v>346</v>
      </c>
      <c r="E103">
        <v>2</v>
      </c>
      <c r="F103" t="s">
        <v>261</v>
      </c>
      <c r="G103" t="s">
        <v>178</v>
      </c>
      <c r="H103">
        <f>'NO3'!Q104-'NO3'!L104</f>
        <v>5.4540764874651675</v>
      </c>
      <c r="I103">
        <f>('NO3'!Q104+'NH4'!Q104)-('NO3'!L104+'NH4'!L104)</f>
        <v>47.352008137627564</v>
      </c>
      <c r="J103">
        <f t="shared" si="2"/>
        <v>1.6232370498408238E-2</v>
      </c>
      <c r="K103">
        <f t="shared" si="3"/>
        <v>0.14092859564770108</v>
      </c>
    </row>
    <row r="104" spans="1:11">
      <c r="A104" s="8" t="s">
        <v>242</v>
      </c>
      <c r="B104" s="10">
        <v>38937</v>
      </c>
      <c r="C104" t="s">
        <v>77</v>
      </c>
      <c r="D104" t="s">
        <v>346</v>
      </c>
      <c r="E104">
        <v>3</v>
      </c>
      <c r="F104" t="s">
        <v>261</v>
      </c>
      <c r="G104" t="s">
        <v>177</v>
      </c>
      <c r="H104">
        <f>'NO3'!Q105-'NO3'!L105</f>
        <v>-1.2557382889303774</v>
      </c>
      <c r="I104">
        <f>('NO3'!Q105+'NH4'!Q105)-('NO3'!L105+'NH4'!L105)</f>
        <v>72.020379921964292</v>
      </c>
      <c r="J104">
        <f t="shared" si="2"/>
        <v>-3.7373163361023136E-3</v>
      </c>
      <c r="K104">
        <f t="shared" si="3"/>
        <v>0.21434636881536992</v>
      </c>
    </row>
    <row r="105" spans="1:11">
      <c r="A105" s="8" t="s">
        <v>243</v>
      </c>
      <c r="B105" s="10">
        <v>38937</v>
      </c>
      <c r="C105" t="s">
        <v>77</v>
      </c>
      <c r="D105" t="s">
        <v>346</v>
      </c>
      <c r="E105">
        <v>4</v>
      </c>
      <c r="F105" t="s">
        <v>261</v>
      </c>
      <c r="G105" t="s">
        <v>176</v>
      </c>
      <c r="H105">
        <f>'NO3'!Q106-'NO3'!L106</f>
        <v>11.420217268169244</v>
      </c>
      <c r="I105">
        <f>('NO3'!Q106+'NH4'!Q106)-('NO3'!L106+'NH4'!L106)</f>
        <v>98.9273923444498</v>
      </c>
      <c r="J105">
        <f t="shared" si="2"/>
        <v>3.3988741869551323E-2</v>
      </c>
      <c r="K105">
        <f t="shared" si="3"/>
        <v>0.2944267629299101</v>
      </c>
    </row>
    <row r="106" spans="1:11">
      <c r="A106" s="8" t="s">
        <v>244</v>
      </c>
      <c r="B106" s="10">
        <v>38937</v>
      </c>
      <c r="C106" t="s">
        <v>77</v>
      </c>
      <c r="D106" t="s">
        <v>346</v>
      </c>
      <c r="E106">
        <v>1</v>
      </c>
      <c r="F106" t="s">
        <v>60</v>
      </c>
      <c r="G106" t="s">
        <v>172</v>
      </c>
      <c r="H106">
        <f>'NO3'!Q107-'NO3'!L107</f>
        <v>2.5797324681643374</v>
      </c>
      <c r="I106">
        <f>('NO3'!Q107+'NH4'!Q107)-('NO3'!L107+'NH4'!L107)</f>
        <v>22.924366054802888</v>
      </c>
      <c r="J106">
        <f t="shared" si="2"/>
        <v>7.6777752028700519E-3</v>
      </c>
      <c r="K106">
        <f t="shared" si="3"/>
        <v>6.8227279925008599E-2</v>
      </c>
    </row>
    <row r="107" spans="1:11">
      <c r="A107" s="8" t="s">
        <v>245</v>
      </c>
      <c r="B107" s="10">
        <v>38937</v>
      </c>
      <c r="C107" t="s">
        <v>77</v>
      </c>
      <c r="D107" t="s">
        <v>346</v>
      </c>
      <c r="E107">
        <v>2</v>
      </c>
      <c r="F107" t="s">
        <v>262</v>
      </c>
      <c r="G107" t="s">
        <v>178</v>
      </c>
      <c r="H107">
        <f>'NO3'!Q108-'NO3'!L108</f>
        <v>2.5290141808726343</v>
      </c>
      <c r="I107">
        <f>('NO3'!Q108+'NH4'!Q108)-('NO3'!L108+'NH4'!L108)</f>
        <v>10.818141239724108</v>
      </c>
      <c r="J107">
        <f t="shared" si="2"/>
        <v>7.5268279192637925E-3</v>
      </c>
      <c r="K107">
        <f t="shared" si="3"/>
        <v>3.2196848927750321E-2</v>
      </c>
    </row>
    <row r="108" spans="1:11">
      <c r="A108" s="8" t="s">
        <v>246</v>
      </c>
      <c r="B108" s="10">
        <v>38937</v>
      </c>
      <c r="C108" t="s">
        <v>77</v>
      </c>
      <c r="D108" t="s">
        <v>65</v>
      </c>
      <c r="E108">
        <v>3</v>
      </c>
      <c r="F108" t="s">
        <v>262</v>
      </c>
      <c r="G108" t="s">
        <v>177</v>
      </c>
      <c r="H108">
        <f>'NO3'!Q109-'NO3'!L109</f>
        <v>3.0737175081873174</v>
      </c>
      <c r="I108">
        <f>('NO3'!Q109+'NH4'!Q109)-('NO3'!L109+'NH4'!L109)</f>
        <v>11.378606422236125</v>
      </c>
      <c r="J108">
        <f t="shared" si="2"/>
        <v>9.1479687743670161E-3</v>
      </c>
      <c r="K108">
        <f t="shared" si="3"/>
        <v>3.3864900066178941E-2</v>
      </c>
    </row>
    <row r="109" spans="1:11">
      <c r="A109" s="8" t="s">
        <v>247</v>
      </c>
      <c r="B109" s="10">
        <v>38937</v>
      </c>
      <c r="C109" t="s">
        <v>77</v>
      </c>
      <c r="D109" t="s">
        <v>342</v>
      </c>
      <c r="E109">
        <v>4</v>
      </c>
      <c r="F109" t="s">
        <v>262</v>
      </c>
      <c r="G109" t="s">
        <v>176</v>
      </c>
      <c r="H109">
        <f>'NO3'!Q110-'NO3'!L110</f>
        <v>1.4889381207629779</v>
      </c>
      <c r="I109">
        <f>('NO3'!Q110+'NH4'!Q110)-('NO3'!L110+'NH4'!L110)</f>
        <v>4.7996351268543043</v>
      </c>
      <c r="J109">
        <f t="shared" si="2"/>
        <v>4.4313634546517197E-3</v>
      </c>
      <c r="K109">
        <f t="shared" si="3"/>
        <v>1.4284628353733049E-2</v>
      </c>
    </row>
  </sheetData>
  <sheetCalcPr fullCalcOnLoad="1"/>
  <phoneticPr fontId="8"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T90"/>
  <sheetViews>
    <sheetView workbookViewId="0">
      <selection activeCell="F12" sqref="F12"/>
    </sheetView>
  </sheetViews>
  <sheetFormatPr baseColWidth="10" defaultRowHeight="13"/>
  <cols>
    <col min="6" max="6" width="12.28515625" bestFit="1" customWidth="1"/>
    <col min="7" max="7" width="16.5703125" customWidth="1"/>
    <col min="8" max="8" width="17.7109375" customWidth="1"/>
    <col min="9" max="9" width="12" bestFit="1" customWidth="1"/>
    <col min="10" max="10" width="12.28515625" bestFit="1" customWidth="1"/>
    <col min="11" max="11" width="17.28515625" bestFit="1" customWidth="1"/>
    <col min="16" max="16" width="12.28515625" customWidth="1"/>
    <col min="19" max="19" width="17.85546875" bestFit="1" customWidth="1"/>
    <col min="20" max="20" width="51.5703125" customWidth="1"/>
  </cols>
  <sheetData>
    <row r="1" spans="1:20">
      <c r="A1" s="82" t="s">
        <v>108</v>
      </c>
      <c r="B1" s="83"/>
      <c r="C1" s="83"/>
    </row>
    <row r="2" spans="1:20" ht="14" thickBot="1"/>
    <row r="3" spans="1:20" ht="14" thickBot="1">
      <c r="A3" s="27" t="s">
        <v>318</v>
      </c>
      <c r="B3" s="28" t="s">
        <v>319</v>
      </c>
      <c r="C3" s="28" t="s">
        <v>320</v>
      </c>
      <c r="D3" s="28" t="s">
        <v>321</v>
      </c>
      <c r="E3" s="29" t="s">
        <v>305</v>
      </c>
      <c r="F3" s="29" t="s">
        <v>187</v>
      </c>
      <c r="G3" s="28" t="s">
        <v>195</v>
      </c>
      <c r="H3" s="28" t="s">
        <v>196</v>
      </c>
      <c r="I3" s="30" t="s">
        <v>384</v>
      </c>
      <c r="J3" s="30" t="s">
        <v>206</v>
      </c>
      <c r="K3" s="43" t="s">
        <v>207</v>
      </c>
      <c r="L3" s="36" t="s">
        <v>197</v>
      </c>
      <c r="M3" s="36" t="s">
        <v>198</v>
      </c>
      <c r="N3" s="36" t="s">
        <v>199</v>
      </c>
      <c r="O3" s="36" t="s">
        <v>200</v>
      </c>
      <c r="P3" s="29" t="s">
        <v>193</v>
      </c>
      <c r="Q3" s="36" t="s">
        <v>201</v>
      </c>
      <c r="R3" s="36" t="s">
        <v>202</v>
      </c>
      <c r="S3" s="37" t="s">
        <v>203</v>
      </c>
      <c r="T3" s="31" t="s">
        <v>208</v>
      </c>
    </row>
    <row r="4" spans="1:20">
      <c r="A4" t="s">
        <v>209</v>
      </c>
      <c r="G4" s="7">
        <v>1.6</v>
      </c>
      <c r="H4" s="7">
        <v>7.2</v>
      </c>
      <c r="I4" s="21">
        <f>H4-G4</f>
        <v>5.6</v>
      </c>
      <c r="J4" s="7">
        <f>I4*3/2</f>
        <v>8.3999999999999986</v>
      </c>
      <c r="K4" s="44"/>
      <c r="L4" s="7"/>
      <c r="P4" s="7"/>
      <c r="T4" s="32" t="s">
        <v>387</v>
      </c>
    </row>
    <row r="5" spans="1:20">
      <c r="A5" t="s">
        <v>210</v>
      </c>
      <c r="G5" s="7">
        <v>7.2</v>
      </c>
      <c r="H5" s="7">
        <v>13</v>
      </c>
      <c r="I5" s="21">
        <f>H5-G5</f>
        <v>5.8</v>
      </c>
      <c r="J5" s="7">
        <f>I5*3/2</f>
        <v>8.6999999999999993</v>
      </c>
      <c r="K5" s="44"/>
      <c r="L5" s="7"/>
      <c r="P5" s="7"/>
      <c r="T5" s="32" t="s">
        <v>387</v>
      </c>
    </row>
    <row r="6" spans="1:20" ht="14" thickBot="1">
      <c r="A6" s="25" t="s">
        <v>211</v>
      </c>
      <c r="B6" s="25"/>
      <c r="C6" s="25"/>
      <c r="D6" s="25"/>
      <c r="E6" s="25"/>
      <c r="F6" s="25"/>
      <c r="G6" s="25">
        <v>13</v>
      </c>
      <c r="H6" s="25">
        <v>18.600000000000001</v>
      </c>
      <c r="I6" s="26">
        <f>H6-G6</f>
        <v>5.6000000000000014</v>
      </c>
      <c r="J6" s="25">
        <f>I6*3/2</f>
        <v>8.4000000000000021</v>
      </c>
      <c r="K6" s="38"/>
      <c r="L6" s="25"/>
      <c r="M6" s="25"/>
      <c r="N6" s="25"/>
      <c r="O6" s="25"/>
      <c r="P6" s="25"/>
      <c r="Q6" s="25"/>
      <c r="R6" s="25"/>
      <c r="S6" s="25"/>
      <c r="T6" s="33" t="s">
        <v>388</v>
      </c>
    </row>
    <row r="7" spans="1:20">
      <c r="A7" s="39">
        <v>1</v>
      </c>
      <c r="B7" s="39" t="s">
        <v>171</v>
      </c>
      <c r="C7" s="39">
        <v>1</v>
      </c>
      <c r="D7" s="39" t="s">
        <v>173</v>
      </c>
      <c r="E7" s="39" t="s">
        <v>176</v>
      </c>
      <c r="F7" s="39"/>
      <c r="G7" s="24" t="s">
        <v>385</v>
      </c>
      <c r="H7" s="24"/>
      <c r="I7" s="24"/>
      <c r="J7" s="24"/>
      <c r="K7" s="45"/>
      <c r="L7" s="24"/>
      <c r="M7" s="24"/>
      <c r="N7" s="24"/>
      <c r="O7" s="24"/>
      <c r="P7" s="24"/>
      <c r="Q7" s="24"/>
      <c r="R7" s="24"/>
      <c r="S7" s="24"/>
      <c r="T7" s="34"/>
    </row>
    <row r="8" spans="1:20">
      <c r="A8" s="40">
        <v>2</v>
      </c>
      <c r="B8" s="40" t="s">
        <v>171</v>
      </c>
      <c r="C8" s="40">
        <v>2</v>
      </c>
      <c r="D8" s="40" t="s">
        <v>173</v>
      </c>
      <c r="E8" s="40" t="s">
        <v>177</v>
      </c>
      <c r="F8" s="40" t="s">
        <v>188</v>
      </c>
      <c r="G8" s="41">
        <v>19.600000000000001</v>
      </c>
      <c r="H8" s="41">
        <v>20.5</v>
      </c>
      <c r="I8" s="41">
        <f>H8-G8</f>
        <v>0.89999999999999858</v>
      </c>
      <c r="J8" s="40">
        <f>AVERAGE($J$4:$J$6)-I8</f>
        <v>7.6000000000000014</v>
      </c>
      <c r="K8" s="46">
        <f>J8*(3/2)</f>
        <v>11.400000000000002</v>
      </c>
      <c r="L8" s="40">
        <f>(K8)*(1/2)*(0.2)*(1/1000)</f>
        <v>1.1400000000000004E-3</v>
      </c>
      <c r="M8" s="40">
        <f>L8*44.008</f>
        <v>5.0169120000000018E-2</v>
      </c>
      <c r="N8" s="40">
        <f>M8*0.272904926377022</f>
        <v>1.3691399999999987E-2</v>
      </c>
      <c r="O8" s="40">
        <f>N8*1000</f>
        <v>13.691399999999987</v>
      </c>
      <c r="P8" s="41">
        <v>167</v>
      </c>
      <c r="Q8" s="40">
        <f>O8/P8</f>
        <v>8.1984431137724481E-2</v>
      </c>
      <c r="R8" s="41">
        <v>1.7631963470319634</v>
      </c>
      <c r="S8" s="40">
        <f>Q8/R8</f>
        <v>4.6497618529967533E-2</v>
      </c>
      <c r="T8" s="42" t="s">
        <v>194</v>
      </c>
    </row>
    <row r="9" spans="1:20">
      <c r="A9" s="39">
        <v>3</v>
      </c>
      <c r="B9" s="39" t="s">
        <v>171</v>
      </c>
      <c r="C9" s="39">
        <v>3</v>
      </c>
      <c r="D9" s="39" t="s">
        <v>173</v>
      </c>
      <c r="E9" s="39" t="s">
        <v>178</v>
      </c>
      <c r="F9" s="39"/>
      <c r="G9" s="24" t="s">
        <v>385</v>
      </c>
      <c r="H9" s="24"/>
      <c r="I9" s="24"/>
      <c r="J9" s="24"/>
      <c r="K9" s="45"/>
      <c r="L9" s="24"/>
      <c r="M9" s="24"/>
      <c r="N9" s="24"/>
      <c r="O9" s="24"/>
      <c r="P9" s="24"/>
      <c r="Q9" s="24"/>
      <c r="R9" s="24"/>
      <c r="S9" s="24"/>
      <c r="T9" s="34"/>
    </row>
    <row r="10" spans="1:20">
      <c r="A10" s="40">
        <v>4</v>
      </c>
      <c r="B10" s="40" t="s">
        <v>171</v>
      </c>
      <c r="C10" s="40">
        <v>4</v>
      </c>
      <c r="D10" s="40" t="s">
        <v>173</v>
      </c>
      <c r="E10" s="40" t="s">
        <v>172</v>
      </c>
      <c r="F10" s="40" t="s">
        <v>188</v>
      </c>
      <c r="G10" s="41">
        <v>18.2</v>
      </c>
      <c r="H10" s="41">
        <v>19.600000000000001</v>
      </c>
      <c r="I10" s="41">
        <f t="shared" ref="I10:I42" si="0">H10-G10</f>
        <v>1.4000000000000021</v>
      </c>
      <c r="J10" s="40">
        <f t="shared" ref="J10:J72" si="1">AVERAGE($J$4:$J$6)-I10</f>
        <v>7.0999999999999979</v>
      </c>
      <c r="K10" s="46">
        <f>J10*(3/2)</f>
        <v>10.649999999999997</v>
      </c>
      <c r="L10" s="40">
        <f t="shared" ref="L10:L18" si="2">(K10)*(1/2)*(0.2)*(1/1000)</f>
        <v>1.0649999999999998E-3</v>
      </c>
      <c r="M10" s="40">
        <f t="shared" ref="M10:M18" si="3">L10*44.008</f>
        <v>4.686851999999999E-2</v>
      </c>
      <c r="N10" s="40">
        <f t="shared" ref="N10:N18" si="4">M10*0.272904926377022</f>
        <v>1.2790649999999982E-2</v>
      </c>
      <c r="O10" s="40">
        <f t="shared" ref="O10:O18" si="5">N10*1000</f>
        <v>12.790649999999982</v>
      </c>
      <c r="P10" s="41">
        <v>167</v>
      </c>
      <c r="Q10" s="40">
        <f>O10/P10</f>
        <v>7.6590718562874138E-2</v>
      </c>
      <c r="R10" s="40">
        <v>1.7792907801418441</v>
      </c>
      <c r="S10" s="40">
        <f>Q10/R10</f>
        <v>4.3045644600467364E-2</v>
      </c>
      <c r="T10" s="42" t="s">
        <v>194</v>
      </c>
    </row>
    <row r="11" spans="1:20">
      <c r="A11" s="40">
        <v>5</v>
      </c>
      <c r="B11" s="40" t="s">
        <v>171</v>
      </c>
      <c r="C11" s="40">
        <v>1</v>
      </c>
      <c r="D11" s="40" t="s">
        <v>179</v>
      </c>
      <c r="E11" s="40" t="s">
        <v>176</v>
      </c>
      <c r="F11" s="40" t="s">
        <v>188</v>
      </c>
      <c r="G11" s="41">
        <v>14.6</v>
      </c>
      <c r="H11" s="41">
        <v>18.2</v>
      </c>
      <c r="I11" s="41">
        <f t="shared" si="0"/>
        <v>3.5999999999999996</v>
      </c>
      <c r="J11" s="40">
        <f t="shared" si="1"/>
        <v>4.9000000000000004</v>
      </c>
      <c r="K11" s="46">
        <f t="shared" ref="K11:K22" si="6">J11*(3/2)</f>
        <v>7.3500000000000005</v>
      </c>
      <c r="L11" s="40">
        <f t="shared" si="2"/>
        <v>7.3500000000000008E-4</v>
      </c>
      <c r="M11" s="40">
        <f t="shared" si="3"/>
        <v>3.2345880000000007E-2</v>
      </c>
      <c r="N11" s="40">
        <f t="shared" si="4"/>
        <v>8.8273499999999908E-3</v>
      </c>
      <c r="O11" s="40">
        <f t="shared" si="5"/>
        <v>8.8273499999999903</v>
      </c>
      <c r="P11" s="41">
        <v>167</v>
      </c>
      <c r="Q11" s="40">
        <f t="shared" ref="Q11:Q74" si="7">O11/P11</f>
        <v>5.2858383233532875E-2</v>
      </c>
      <c r="R11" s="40">
        <v>4.1031525851197976</v>
      </c>
      <c r="S11" s="40">
        <f t="shared" ref="S11:S74" si="8">Q11/R11</f>
        <v>1.2882383030361908E-2</v>
      </c>
      <c r="T11" s="42" t="s">
        <v>194</v>
      </c>
    </row>
    <row r="12" spans="1:20">
      <c r="A12" s="40">
        <v>6</v>
      </c>
      <c r="B12" s="40" t="s">
        <v>171</v>
      </c>
      <c r="C12" s="40">
        <v>2</v>
      </c>
      <c r="D12" s="40" t="s">
        <v>179</v>
      </c>
      <c r="E12" s="40" t="s">
        <v>177</v>
      </c>
      <c r="F12" s="40" t="s">
        <v>188</v>
      </c>
      <c r="G12" s="41">
        <v>9.6999999999999993</v>
      </c>
      <c r="H12" s="41">
        <v>14.6</v>
      </c>
      <c r="I12" s="41">
        <f t="shared" si="0"/>
        <v>4.9000000000000004</v>
      </c>
      <c r="J12" s="40">
        <f t="shared" si="1"/>
        <v>3.5999999999999996</v>
      </c>
      <c r="K12" s="46">
        <f t="shared" si="6"/>
        <v>5.3999999999999995</v>
      </c>
      <c r="L12" s="40">
        <f t="shared" si="2"/>
        <v>5.399999999999999E-4</v>
      </c>
      <c r="M12" s="40">
        <f t="shared" si="3"/>
        <v>2.3764319999999999E-2</v>
      </c>
      <c r="N12" s="40">
        <f t="shared" si="4"/>
        <v>6.4853999999999919E-3</v>
      </c>
      <c r="O12" s="40">
        <f t="shared" si="5"/>
        <v>6.4853999999999923</v>
      </c>
      <c r="P12" s="41">
        <v>167</v>
      </c>
      <c r="Q12" s="40">
        <f t="shared" si="7"/>
        <v>3.8834730538922106E-2</v>
      </c>
      <c r="R12" s="40">
        <v>4.921827411167512</v>
      </c>
      <c r="S12" s="40">
        <f t="shared" si="8"/>
        <v>7.8903072567735721E-3</v>
      </c>
      <c r="T12" s="42" t="s">
        <v>194</v>
      </c>
    </row>
    <row r="13" spans="1:20">
      <c r="A13" s="40">
        <v>7</v>
      </c>
      <c r="B13" s="40" t="s">
        <v>171</v>
      </c>
      <c r="C13" s="40">
        <v>3</v>
      </c>
      <c r="D13" s="40" t="s">
        <v>179</v>
      </c>
      <c r="E13" s="40" t="s">
        <v>178</v>
      </c>
      <c r="F13" s="40" t="s">
        <v>188</v>
      </c>
      <c r="G13" s="41">
        <v>6.5</v>
      </c>
      <c r="H13" s="41">
        <v>9.6999999999999993</v>
      </c>
      <c r="I13" s="41">
        <f t="shared" si="0"/>
        <v>3.1999999999999993</v>
      </c>
      <c r="J13" s="40">
        <f t="shared" si="1"/>
        <v>5.3000000000000007</v>
      </c>
      <c r="K13" s="46">
        <f t="shared" si="6"/>
        <v>7.9500000000000011</v>
      </c>
      <c r="L13" s="40">
        <f t="shared" si="2"/>
        <v>7.9500000000000013E-4</v>
      </c>
      <c r="M13" s="40">
        <f t="shared" si="3"/>
        <v>3.4986360000000008E-2</v>
      </c>
      <c r="N13" s="40">
        <f t="shared" si="4"/>
        <v>9.5479499999999908E-3</v>
      </c>
      <c r="O13" s="40">
        <f t="shared" si="5"/>
        <v>9.5479499999999913</v>
      </c>
      <c r="P13" s="41">
        <v>167</v>
      </c>
      <c r="Q13" s="40">
        <f t="shared" si="7"/>
        <v>5.7173353293413123E-2</v>
      </c>
      <c r="R13" s="40">
        <v>4.9091130185979974</v>
      </c>
      <c r="S13" s="40">
        <f t="shared" si="8"/>
        <v>1.1646371366235395E-2</v>
      </c>
      <c r="T13" s="42" t="s">
        <v>194</v>
      </c>
    </row>
    <row r="14" spans="1:20">
      <c r="A14" s="40">
        <v>8</v>
      </c>
      <c r="B14" s="40" t="s">
        <v>171</v>
      </c>
      <c r="C14" s="40">
        <v>4</v>
      </c>
      <c r="D14" s="40" t="s">
        <v>179</v>
      </c>
      <c r="E14" s="40" t="s">
        <v>172</v>
      </c>
      <c r="F14" s="40" t="s">
        <v>188</v>
      </c>
      <c r="G14" s="41">
        <v>2.5</v>
      </c>
      <c r="H14" s="41">
        <v>6.5</v>
      </c>
      <c r="I14" s="41">
        <f t="shared" si="0"/>
        <v>4</v>
      </c>
      <c r="J14" s="40">
        <f t="shared" si="1"/>
        <v>4.5</v>
      </c>
      <c r="K14" s="46">
        <f t="shared" si="6"/>
        <v>6.75</v>
      </c>
      <c r="L14" s="40">
        <f t="shared" si="2"/>
        <v>6.7500000000000004E-4</v>
      </c>
      <c r="M14" s="40">
        <f t="shared" si="3"/>
        <v>2.9705400000000003E-2</v>
      </c>
      <c r="N14" s="40">
        <f t="shared" si="4"/>
        <v>8.1067499999999907E-3</v>
      </c>
      <c r="O14" s="40">
        <f t="shared" si="5"/>
        <v>8.106749999999991</v>
      </c>
      <c r="P14" s="41">
        <v>167</v>
      </c>
      <c r="Q14" s="40">
        <f t="shared" si="7"/>
        <v>4.8543413173652641E-2</v>
      </c>
      <c r="R14" s="40">
        <v>4.2794095940959425</v>
      </c>
      <c r="S14" s="40">
        <f t="shared" si="8"/>
        <v>1.1343483746128256E-2</v>
      </c>
      <c r="T14" s="42" t="s">
        <v>194</v>
      </c>
    </row>
    <row r="15" spans="1:20">
      <c r="A15" s="40">
        <v>9</v>
      </c>
      <c r="B15" s="40" t="s">
        <v>171</v>
      </c>
      <c r="C15" s="40">
        <v>1</v>
      </c>
      <c r="D15" s="40" t="s">
        <v>180</v>
      </c>
      <c r="E15" s="40" t="s">
        <v>176</v>
      </c>
      <c r="F15" s="40" t="s">
        <v>188</v>
      </c>
      <c r="G15" s="41">
        <v>26.4</v>
      </c>
      <c r="H15" s="41">
        <v>34.4</v>
      </c>
      <c r="I15" s="41">
        <f t="shared" si="0"/>
        <v>8</v>
      </c>
      <c r="J15" s="40">
        <f t="shared" si="1"/>
        <v>0.5</v>
      </c>
      <c r="K15" s="46">
        <f t="shared" si="6"/>
        <v>0.75</v>
      </c>
      <c r="L15" s="40">
        <f t="shared" si="2"/>
        <v>7.5000000000000007E-5</v>
      </c>
      <c r="M15" s="40">
        <f t="shared" si="3"/>
        <v>3.3006000000000003E-3</v>
      </c>
      <c r="N15" s="40">
        <f t="shared" si="4"/>
        <v>9.0074999999999899E-4</v>
      </c>
      <c r="O15" s="40">
        <f t="shared" si="5"/>
        <v>0.90074999999999894</v>
      </c>
      <c r="P15" s="41">
        <v>167</v>
      </c>
      <c r="Q15" s="40">
        <f t="shared" si="7"/>
        <v>5.3937125748502934E-3</v>
      </c>
      <c r="R15" s="40">
        <v>7.9093055555555551</v>
      </c>
      <c r="S15" s="40">
        <f t="shared" si="8"/>
        <v>6.8194515143768964E-4</v>
      </c>
      <c r="T15" s="42" t="s">
        <v>194</v>
      </c>
    </row>
    <row r="16" spans="1:20">
      <c r="A16" s="40">
        <v>10</v>
      </c>
      <c r="B16" s="40" t="s">
        <v>171</v>
      </c>
      <c r="C16" s="40">
        <v>2</v>
      </c>
      <c r="D16" s="40" t="s">
        <v>180</v>
      </c>
      <c r="E16" s="40" t="s">
        <v>177</v>
      </c>
      <c r="F16" s="40" t="s">
        <v>188</v>
      </c>
      <c r="G16" s="41">
        <v>18.2</v>
      </c>
      <c r="H16" s="41">
        <v>26.4</v>
      </c>
      <c r="I16" s="41">
        <f t="shared" si="0"/>
        <v>8.1999999999999993</v>
      </c>
      <c r="J16" s="40">
        <f t="shared" si="1"/>
        <v>0.30000000000000071</v>
      </c>
      <c r="K16" s="46">
        <f t="shared" si="6"/>
        <v>0.45000000000000107</v>
      </c>
      <c r="L16" s="40">
        <f t="shared" si="2"/>
        <v>4.5000000000000111E-5</v>
      </c>
      <c r="M16" s="40">
        <f t="shared" si="3"/>
        <v>1.9803600000000052E-3</v>
      </c>
      <c r="N16" s="40">
        <f t="shared" si="4"/>
        <v>5.404500000000007E-4</v>
      </c>
      <c r="O16" s="40">
        <f t="shared" si="5"/>
        <v>0.54045000000000065</v>
      </c>
      <c r="P16" s="41">
        <v>167</v>
      </c>
      <c r="Q16" s="40">
        <f t="shared" si="7"/>
        <v>3.2362275449101838E-3</v>
      </c>
      <c r="R16" s="40">
        <v>7.6884415584415589</v>
      </c>
      <c r="S16" s="40">
        <f t="shared" si="8"/>
        <v>4.2092113470732612E-4</v>
      </c>
      <c r="T16" s="42" t="s">
        <v>194</v>
      </c>
    </row>
    <row r="17" spans="1:20">
      <c r="A17">
        <v>11</v>
      </c>
      <c r="B17" t="s">
        <v>171</v>
      </c>
      <c r="C17">
        <v>3</v>
      </c>
      <c r="D17" t="s">
        <v>180</v>
      </c>
      <c r="E17" t="s">
        <v>178</v>
      </c>
      <c r="F17" s="22" t="s">
        <v>188</v>
      </c>
      <c r="G17" s="23">
        <v>26.3</v>
      </c>
      <c r="H17" s="23">
        <v>31.3</v>
      </c>
      <c r="I17" s="23">
        <f t="shared" si="0"/>
        <v>5</v>
      </c>
      <c r="J17">
        <f t="shared" si="1"/>
        <v>3.5</v>
      </c>
      <c r="K17" s="44">
        <f t="shared" si="6"/>
        <v>5.25</v>
      </c>
      <c r="L17">
        <f t="shared" si="2"/>
        <v>5.2500000000000008E-4</v>
      </c>
      <c r="M17">
        <f t="shared" si="3"/>
        <v>2.3104200000000005E-2</v>
      </c>
      <c r="N17">
        <f t="shared" si="4"/>
        <v>6.3052499999999932E-3</v>
      </c>
      <c r="O17">
        <f t="shared" si="5"/>
        <v>6.3052499999999929</v>
      </c>
      <c r="P17" s="7">
        <v>167</v>
      </c>
      <c r="Q17">
        <f t="shared" si="7"/>
        <v>3.7755988023952053E-2</v>
      </c>
      <c r="R17" s="22">
        <v>7.6854687499999992</v>
      </c>
      <c r="S17">
        <f t="shared" si="8"/>
        <v>4.9126460925304075E-3</v>
      </c>
      <c r="T17" s="32"/>
    </row>
    <row r="18" spans="1:20">
      <c r="A18">
        <v>12</v>
      </c>
      <c r="B18" t="s">
        <v>171</v>
      </c>
      <c r="C18">
        <v>4</v>
      </c>
      <c r="D18" t="s">
        <v>180</v>
      </c>
      <c r="E18" t="s">
        <v>172</v>
      </c>
      <c r="F18" s="22" t="s">
        <v>188</v>
      </c>
      <c r="G18" s="23">
        <v>31.3</v>
      </c>
      <c r="H18" s="23">
        <v>36.200000000000003</v>
      </c>
      <c r="I18" s="23">
        <f t="shared" si="0"/>
        <v>4.9000000000000021</v>
      </c>
      <c r="J18">
        <f t="shared" si="1"/>
        <v>3.5999999999999979</v>
      </c>
      <c r="K18" s="44">
        <f t="shared" si="6"/>
        <v>5.3999999999999968</v>
      </c>
      <c r="L18">
        <f t="shared" si="2"/>
        <v>5.3999999999999968E-4</v>
      </c>
      <c r="M18">
        <f t="shared" si="3"/>
        <v>2.3764319999999988E-2</v>
      </c>
      <c r="N18">
        <f t="shared" si="4"/>
        <v>6.4853999999999884E-3</v>
      </c>
      <c r="O18">
        <f t="shared" si="5"/>
        <v>6.4853999999999887</v>
      </c>
      <c r="P18" s="7">
        <v>167</v>
      </c>
      <c r="Q18">
        <f t="shared" si="7"/>
        <v>3.8834730538922085E-2</v>
      </c>
      <c r="R18" s="23">
        <v>8.3839320920043789</v>
      </c>
      <c r="S18">
        <f t="shared" si="8"/>
        <v>4.6320425920384238E-3</v>
      </c>
      <c r="T18" s="32"/>
    </row>
    <row r="19" spans="1:20">
      <c r="A19" s="39">
        <v>13</v>
      </c>
      <c r="B19" s="39" t="s">
        <v>174</v>
      </c>
      <c r="C19" s="39">
        <v>1</v>
      </c>
      <c r="D19" s="39" t="s">
        <v>173</v>
      </c>
      <c r="E19" s="39" t="s">
        <v>178</v>
      </c>
      <c r="F19" s="39"/>
      <c r="G19" s="24" t="s">
        <v>385</v>
      </c>
      <c r="H19" s="24"/>
      <c r="I19" s="24"/>
      <c r="J19" s="24"/>
      <c r="K19" s="45"/>
      <c r="L19" s="24"/>
      <c r="M19" s="24"/>
      <c r="N19" s="24"/>
      <c r="O19" s="24"/>
      <c r="P19" s="24"/>
      <c r="Q19" s="24"/>
      <c r="R19" s="24"/>
      <c r="S19" s="24"/>
      <c r="T19" s="34"/>
    </row>
    <row r="20" spans="1:20">
      <c r="A20">
        <v>14</v>
      </c>
      <c r="B20" t="s">
        <v>174</v>
      </c>
      <c r="C20">
        <v>2</v>
      </c>
      <c r="D20" t="s">
        <v>173</v>
      </c>
      <c r="E20" t="s">
        <v>172</v>
      </c>
      <c r="F20" t="s">
        <v>189</v>
      </c>
      <c r="G20" s="23">
        <v>36.200000000000003</v>
      </c>
      <c r="H20" s="23">
        <v>39.799999999999997</v>
      </c>
      <c r="I20" s="23">
        <f t="shared" si="0"/>
        <v>3.5999999999999943</v>
      </c>
      <c r="J20">
        <f t="shared" si="1"/>
        <v>4.9000000000000057</v>
      </c>
      <c r="K20" s="44">
        <f t="shared" si="6"/>
        <v>7.3500000000000085</v>
      </c>
      <c r="L20">
        <f>(K20)*(1/2)*(0.2)*(1/1000)</f>
        <v>7.3500000000000084E-4</v>
      </c>
      <c r="M20">
        <f>L20*44.008</f>
        <v>3.2345880000000042E-2</v>
      </c>
      <c r="N20">
        <f>M20*0.272904926377022</f>
        <v>8.8273500000000012E-3</v>
      </c>
      <c r="O20">
        <f>N20*1000</f>
        <v>8.8273500000000009</v>
      </c>
      <c r="P20" s="23">
        <v>76</v>
      </c>
      <c r="Q20">
        <f t="shared" si="7"/>
        <v>0.11614934210526318</v>
      </c>
      <c r="R20" s="22">
        <v>1.7547379032258066</v>
      </c>
      <c r="S20">
        <f t="shared" si="8"/>
        <v>6.6191846595289858E-2</v>
      </c>
      <c r="T20" s="32"/>
    </row>
    <row r="21" spans="1:20">
      <c r="A21">
        <v>15</v>
      </c>
      <c r="B21" t="s">
        <v>174</v>
      </c>
      <c r="C21">
        <v>3</v>
      </c>
      <c r="D21" t="s">
        <v>173</v>
      </c>
      <c r="E21" t="s">
        <v>176</v>
      </c>
      <c r="F21" t="s">
        <v>189</v>
      </c>
      <c r="G21" s="23">
        <v>39.799999999999997</v>
      </c>
      <c r="H21" s="23">
        <v>42.5</v>
      </c>
      <c r="I21" s="23">
        <f t="shared" si="0"/>
        <v>2.7000000000000028</v>
      </c>
      <c r="J21">
        <f t="shared" si="1"/>
        <v>5.7999999999999972</v>
      </c>
      <c r="K21" s="44">
        <f t="shared" si="6"/>
        <v>8.6999999999999957</v>
      </c>
      <c r="L21">
        <f>(K21)*(1/2)*(0.2)*(1/1000)</f>
        <v>8.6999999999999968E-4</v>
      </c>
      <c r="M21">
        <f>L21*44.008</f>
        <v>3.8286959999999988E-2</v>
      </c>
      <c r="N21">
        <f>M21*0.272904926377022</f>
        <v>1.0448699999999984E-2</v>
      </c>
      <c r="O21">
        <f>N21*1000</f>
        <v>10.448699999999985</v>
      </c>
      <c r="P21" s="23">
        <v>76</v>
      </c>
      <c r="Q21">
        <f t="shared" si="7"/>
        <v>0.13748289473684192</v>
      </c>
      <c r="R21" s="22">
        <v>3.6084008097165992</v>
      </c>
      <c r="S21">
        <f t="shared" si="8"/>
        <v>3.810078258674366E-2</v>
      </c>
      <c r="T21" s="32"/>
    </row>
    <row r="22" spans="1:20">
      <c r="A22">
        <v>16</v>
      </c>
      <c r="B22" t="s">
        <v>174</v>
      </c>
      <c r="C22">
        <v>4</v>
      </c>
      <c r="D22" t="s">
        <v>173</v>
      </c>
      <c r="E22" t="s">
        <v>177</v>
      </c>
      <c r="F22" t="s">
        <v>189</v>
      </c>
      <c r="G22" s="23">
        <v>42.5</v>
      </c>
      <c r="H22" s="23">
        <v>46.2</v>
      </c>
      <c r="I22" s="23">
        <f t="shared" si="0"/>
        <v>3.7000000000000028</v>
      </c>
      <c r="J22">
        <f t="shared" si="1"/>
        <v>4.7999999999999972</v>
      </c>
      <c r="K22" s="44">
        <f t="shared" si="6"/>
        <v>7.1999999999999957</v>
      </c>
      <c r="L22">
        <f>(K22)*(1/2)*(0.2)*(1/1000)</f>
        <v>7.1999999999999961E-4</v>
      </c>
      <c r="M22">
        <f>L22*44.008</f>
        <v>3.1685759999999986E-2</v>
      </c>
      <c r="N22">
        <f>M22*0.272904926377022</f>
        <v>8.6471999999999851E-3</v>
      </c>
      <c r="O22">
        <f>N22*1000</f>
        <v>8.6471999999999856</v>
      </c>
      <c r="P22" s="23">
        <v>76</v>
      </c>
      <c r="Q22">
        <f t="shared" si="7"/>
        <v>0.11377894736842087</v>
      </c>
      <c r="R22" s="23">
        <v>2.1464094955489612</v>
      </c>
      <c r="S22">
        <f t="shared" si="8"/>
        <v>5.3008965718967342E-2</v>
      </c>
      <c r="T22" s="32"/>
    </row>
    <row r="23" spans="1:20">
      <c r="A23" s="39">
        <v>17</v>
      </c>
      <c r="B23" s="39" t="s">
        <v>174</v>
      </c>
      <c r="C23" s="39">
        <v>1</v>
      </c>
      <c r="D23" s="39" t="s">
        <v>179</v>
      </c>
      <c r="E23" s="39" t="s">
        <v>178</v>
      </c>
      <c r="F23" s="39"/>
      <c r="G23" s="24" t="s">
        <v>386</v>
      </c>
      <c r="H23" s="24"/>
      <c r="I23" s="24"/>
      <c r="J23" s="24"/>
      <c r="K23" s="45"/>
      <c r="L23" s="24"/>
      <c r="M23" s="24"/>
      <c r="N23" s="24"/>
      <c r="O23" s="24"/>
      <c r="P23" s="24"/>
      <c r="Q23" s="24"/>
      <c r="R23" s="24"/>
      <c r="S23" s="24"/>
      <c r="T23" s="34"/>
    </row>
    <row r="24" spans="1:20">
      <c r="A24">
        <v>18</v>
      </c>
      <c r="B24" t="s">
        <v>174</v>
      </c>
      <c r="C24">
        <v>2</v>
      </c>
      <c r="D24" t="s">
        <v>179</v>
      </c>
      <c r="E24" t="s">
        <v>172</v>
      </c>
      <c r="F24" t="s">
        <v>189</v>
      </c>
      <c r="G24" s="23">
        <v>46.2</v>
      </c>
      <c r="H24" s="23">
        <v>50.8</v>
      </c>
      <c r="I24" s="23">
        <f t="shared" si="0"/>
        <v>4.5999999999999943</v>
      </c>
      <c r="J24">
        <f t="shared" si="1"/>
        <v>3.9000000000000057</v>
      </c>
      <c r="K24" s="44">
        <f>J24*(3/2)</f>
        <v>5.8500000000000085</v>
      </c>
      <c r="L24">
        <f>(K24)*(1/2)*(0.2)*(1/1000)</f>
        <v>5.8500000000000088E-4</v>
      </c>
      <c r="M24">
        <f>L24*44.008</f>
        <v>2.5744680000000041E-2</v>
      </c>
      <c r="N24">
        <f>M24*0.272904926377022</f>
        <v>7.0258500000000019E-3</v>
      </c>
      <c r="O24">
        <f>N24*1000</f>
        <v>7.0258500000000019</v>
      </c>
      <c r="P24" s="23">
        <v>76</v>
      </c>
      <c r="Q24">
        <f t="shared" si="7"/>
        <v>9.2445394736842129E-2</v>
      </c>
      <c r="R24" s="22">
        <v>5.1302502502502492</v>
      </c>
      <c r="S24">
        <f t="shared" si="8"/>
        <v>1.8019665752627315E-2</v>
      </c>
      <c r="T24" s="32"/>
    </row>
    <row r="25" spans="1:20">
      <c r="A25">
        <v>19</v>
      </c>
      <c r="B25" t="s">
        <v>174</v>
      </c>
      <c r="C25">
        <v>3</v>
      </c>
      <c r="D25" t="s">
        <v>179</v>
      </c>
      <c r="E25" t="s">
        <v>176</v>
      </c>
      <c r="F25" t="s">
        <v>189</v>
      </c>
      <c r="G25" s="23">
        <v>0.1</v>
      </c>
      <c r="H25" s="23">
        <v>4.5</v>
      </c>
      <c r="I25" s="23">
        <f t="shared" si="0"/>
        <v>4.4000000000000004</v>
      </c>
      <c r="J25">
        <f t="shared" si="1"/>
        <v>4.0999999999999996</v>
      </c>
      <c r="K25" s="44">
        <f t="shared" ref="K25:K42" si="9">J25*(3/2)</f>
        <v>6.1499999999999995</v>
      </c>
      <c r="L25">
        <f t="shared" ref="L25:L88" si="10">(K25)*(1/2)*(0.2)*(1/1000)</f>
        <v>6.1499999999999999E-4</v>
      </c>
      <c r="M25">
        <f t="shared" ref="M25:M88" si="11">L25*44.008</f>
        <v>2.7064920000000003E-2</v>
      </c>
      <c r="N25">
        <f t="shared" ref="N25:N88" si="12">M25*0.272904926377022</f>
        <v>7.3861499999999915E-3</v>
      </c>
      <c r="O25">
        <f t="shared" ref="O25:O88" si="13">N25*1000</f>
        <v>7.3861499999999918</v>
      </c>
      <c r="P25" s="23">
        <v>76</v>
      </c>
      <c r="Q25">
        <f t="shared" si="7"/>
        <v>9.7186184210526202E-2</v>
      </c>
      <c r="R25" s="22">
        <v>5.4</v>
      </c>
      <c r="S25">
        <f t="shared" si="8"/>
        <v>1.7997441520467814E-2</v>
      </c>
      <c r="T25" s="32"/>
    </row>
    <row r="26" spans="1:20">
      <c r="A26">
        <v>20</v>
      </c>
      <c r="B26" t="s">
        <v>174</v>
      </c>
      <c r="C26">
        <v>4</v>
      </c>
      <c r="D26" t="s">
        <v>179</v>
      </c>
      <c r="E26" t="s">
        <v>177</v>
      </c>
      <c r="F26" t="s">
        <v>189</v>
      </c>
      <c r="G26" s="23">
        <v>4.5</v>
      </c>
      <c r="H26" s="23">
        <v>9</v>
      </c>
      <c r="I26" s="23">
        <f t="shared" si="0"/>
        <v>4.5</v>
      </c>
      <c r="J26">
        <f t="shared" si="1"/>
        <v>4</v>
      </c>
      <c r="K26" s="44">
        <f t="shared" si="9"/>
        <v>6</v>
      </c>
      <c r="L26">
        <f t="shared" si="10"/>
        <v>6.0000000000000006E-4</v>
      </c>
      <c r="M26">
        <f t="shared" si="11"/>
        <v>2.6404800000000003E-2</v>
      </c>
      <c r="N26">
        <f t="shared" si="12"/>
        <v>7.2059999999999919E-3</v>
      </c>
      <c r="O26">
        <f t="shared" si="13"/>
        <v>7.2059999999999915</v>
      </c>
      <c r="P26" s="23">
        <v>76</v>
      </c>
      <c r="Q26">
        <f t="shared" si="7"/>
        <v>9.4815789473684103E-2</v>
      </c>
      <c r="R26" s="22">
        <v>5.2832727272727267</v>
      </c>
      <c r="S26">
        <f t="shared" si="8"/>
        <v>1.794641207602941E-2</v>
      </c>
      <c r="T26" s="32"/>
    </row>
    <row r="27" spans="1:20">
      <c r="A27">
        <v>21</v>
      </c>
      <c r="B27" t="s">
        <v>174</v>
      </c>
      <c r="C27">
        <v>1</v>
      </c>
      <c r="D27" t="s">
        <v>180</v>
      </c>
      <c r="E27" t="s">
        <v>178</v>
      </c>
      <c r="F27" t="s">
        <v>189</v>
      </c>
      <c r="G27" s="23">
        <v>9</v>
      </c>
      <c r="H27" s="23">
        <v>13.7</v>
      </c>
      <c r="I27" s="23">
        <f t="shared" si="0"/>
        <v>4.6999999999999993</v>
      </c>
      <c r="J27">
        <f t="shared" si="1"/>
        <v>3.8000000000000007</v>
      </c>
      <c r="K27" s="44">
        <f t="shared" si="9"/>
        <v>5.7000000000000011</v>
      </c>
      <c r="L27">
        <f t="shared" si="10"/>
        <v>5.7000000000000019E-4</v>
      </c>
      <c r="M27">
        <f t="shared" si="11"/>
        <v>2.5084560000000009E-2</v>
      </c>
      <c r="N27">
        <f t="shared" si="12"/>
        <v>6.8456999999999936E-3</v>
      </c>
      <c r="O27">
        <f t="shared" si="13"/>
        <v>6.8456999999999937</v>
      </c>
      <c r="P27" s="23">
        <v>76</v>
      </c>
      <c r="Q27">
        <f t="shared" si="7"/>
        <v>9.0074999999999919E-2</v>
      </c>
      <c r="R27" s="22">
        <v>7.2787560738581156</v>
      </c>
      <c r="S27">
        <f t="shared" si="8"/>
        <v>1.2375054073251218E-2</v>
      </c>
      <c r="T27" s="32"/>
    </row>
    <row r="28" spans="1:20">
      <c r="A28">
        <v>22</v>
      </c>
      <c r="B28" t="s">
        <v>174</v>
      </c>
      <c r="C28">
        <v>2</v>
      </c>
      <c r="D28" t="s">
        <v>180</v>
      </c>
      <c r="E28" t="s">
        <v>172</v>
      </c>
      <c r="F28" t="s">
        <v>189</v>
      </c>
      <c r="G28" s="23">
        <v>13.7</v>
      </c>
      <c r="H28" s="23">
        <v>19.600000000000001</v>
      </c>
      <c r="I28" s="23">
        <f t="shared" si="0"/>
        <v>5.9000000000000021</v>
      </c>
      <c r="J28">
        <f t="shared" si="1"/>
        <v>2.5999999999999979</v>
      </c>
      <c r="K28" s="44">
        <f t="shared" si="9"/>
        <v>3.8999999999999968</v>
      </c>
      <c r="L28">
        <f t="shared" si="10"/>
        <v>3.8999999999999967E-4</v>
      </c>
      <c r="M28">
        <f t="shared" si="11"/>
        <v>1.7163119999999987E-2</v>
      </c>
      <c r="N28">
        <f t="shared" si="12"/>
        <v>4.6838999999999908E-3</v>
      </c>
      <c r="O28">
        <f t="shared" si="13"/>
        <v>4.6838999999999906</v>
      </c>
      <c r="P28" s="23">
        <v>76</v>
      </c>
      <c r="Q28">
        <f t="shared" si="7"/>
        <v>6.1630263157894612E-2</v>
      </c>
      <c r="R28" s="22">
        <v>7.6972047244094481</v>
      </c>
      <c r="S28">
        <f t="shared" si="8"/>
        <v>8.0068369446446106E-3</v>
      </c>
      <c r="T28" s="32"/>
    </row>
    <row r="29" spans="1:20">
      <c r="A29">
        <v>23</v>
      </c>
      <c r="B29" t="s">
        <v>174</v>
      </c>
      <c r="C29">
        <v>3</v>
      </c>
      <c r="D29" t="s">
        <v>180</v>
      </c>
      <c r="E29" t="s">
        <v>176</v>
      </c>
      <c r="F29" t="s">
        <v>189</v>
      </c>
      <c r="G29" s="23">
        <v>19.600000000000001</v>
      </c>
      <c r="H29" s="23">
        <v>24.5</v>
      </c>
      <c r="I29" s="23">
        <f t="shared" si="0"/>
        <v>4.8999999999999986</v>
      </c>
      <c r="J29">
        <f t="shared" si="1"/>
        <v>3.6000000000000014</v>
      </c>
      <c r="K29" s="44">
        <f t="shared" si="9"/>
        <v>5.4000000000000021</v>
      </c>
      <c r="L29">
        <f t="shared" si="10"/>
        <v>5.4000000000000022E-4</v>
      </c>
      <c r="M29">
        <f t="shared" si="11"/>
        <v>2.3764320000000012E-2</v>
      </c>
      <c r="N29">
        <f t="shared" si="12"/>
        <v>6.4853999999999953E-3</v>
      </c>
      <c r="O29">
        <f t="shared" si="13"/>
        <v>6.4853999999999949</v>
      </c>
      <c r="P29" s="23">
        <v>76</v>
      </c>
      <c r="Q29">
        <f t="shared" si="7"/>
        <v>8.5334210526315721E-2</v>
      </c>
      <c r="R29" s="22">
        <v>7.6300963391136811</v>
      </c>
      <c r="S29">
        <f t="shared" si="8"/>
        <v>1.1183896864954685E-2</v>
      </c>
      <c r="T29" s="32"/>
    </row>
    <row r="30" spans="1:20">
      <c r="A30">
        <v>24</v>
      </c>
      <c r="B30" t="s">
        <v>174</v>
      </c>
      <c r="C30">
        <v>4</v>
      </c>
      <c r="D30" t="s">
        <v>180</v>
      </c>
      <c r="E30" t="s">
        <v>177</v>
      </c>
      <c r="F30" t="s">
        <v>189</v>
      </c>
      <c r="G30" s="23">
        <v>24.5</v>
      </c>
      <c r="H30" s="23">
        <v>30</v>
      </c>
      <c r="I30" s="23">
        <f t="shared" si="0"/>
        <v>5.5</v>
      </c>
      <c r="J30">
        <f t="shared" si="1"/>
        <v>3</v>
      </c>
      <c r="K30" s="44">
        <f t="shared" si="9"/>
        <v>4.5</v>
      </c>
      <c r="L30">
        <f t="shared" si="10"/>
        <v>4.5000000000000004E-4</v>
      </c>
      <c r="M30">
        <f t="shared" si="11"/>
        <v>1.9803600000000005E-2</v>
      </c>
      <c r="N30">
        <f t="shared" si="12"/>
        <v>5.4044999999999944E-3</v>
      </c>
      <c r="O30">
        <f t="shared" si="13"/>
        <v>5.4044999999999943</v>
      </c>
      <c r="P30" s="23">
        <v>76</v>
      </c>
      <c r="Q30">
        <f t="shared" si="7"/>
        <v>7.1111842105263084E-2</v>
      </c>
      <c r="R30" s="22">
        <v>7.5163877952755902</v>
      </c>
      <c r="S30">
        <f t="shared" si="8"/>
        <v>9.4609064942019466E-3</v>
      </c>
      <c r="T30" s="32"/>
    </row>
    <row r="31" spans="1:20">
      <c r="A31">
        <v>25</v>
      </c>
      <c r="B31" t="s">
        <v>175</v>
      </c>
      <c r="C31">
        <v>1</v>
      </c>
      <c r="D31" t="s">
        <v>173</v>
      </c>
      <c r="E31" t="s">
        <v>172</v>
      </c>
      <c r="F31" t="s">
        <v>189</v>
      </c>
      <c r="G31" s="23">
        <v>30</v>
      </c>
      <c r="H31" s="23">
        <v>34.6</v>
      </c>
      <c r="I31" s="23">
        <f t="shared" si="0"/>
        <v>4.6000000000000014</v>
      </c>
      <c r="J31">
        <f t="shared" si="1"/>
        <v>3.8999999999999986</v>
      </c>
      <c r="K31" s="44">
        <f t="shared" si="9"/>
        <v>5.8499999999999979</v>
      </c>
      <c r="L31">
        <f t="shared" si="10"/>
        <v>5.8499999999999991E-4</v>
      </c>
      <c r="M31">
        <f t="shared" si="11"/>
        <v>2.5744679999999999E-2</v>
      </c>
      <c r="N31">
        <f t="shared" si="12"/>
        <v>7.0258499999999906E-3</v>
      </c>
      <c r="O31">
        <f t="shared" si="13"/>
        <v>7.0258499999999904</v>
      </c>
      <c r="P31" s="23">
        <v>76</v>
      </c>
      <c r="Q31">
        <f t="shared" si="7"/>
        <v>9.2445394736841977E-2</v>
      </c>
      <c r="R31" s="22">
        <v>1.3909597523219817</v>
      </c>
      <c r="S31">
        <f t="shared" si="8"/>
        <v>6.6461588541666561E-2</v>
      </c>
      <c r="T31" s="32"/>
    </row>
    <row r="32" spans="1:20">
      <c r="A32">
        <v>26</v>
      </c>
      <c r="B32" t="s">
        <v>175</v>
      </c>
      <c r="C32">
        <v>2</v>
      </c>
      <c r="D32" t="s">
        <v>173</v>
      </c>
      <c r="E32" t="s">
        <v>178</v>
      </c>
      <c r="F32" t="s">
        <v>189</v>
      </c>
      <c r="G32" s="23">
        <v>34.6</v>
      </c>
      <c r="H32" s="23">
        <v>38</v>
      </c>
      <c r="I32" s="23">
        <f t="shared" si="0"/>
        <v>3.3999999999999986</v>
      </c>
      <c r="J32">
        <f t="shared" si="1"/>
        <v>5.1000000000000014</v>
      </c>
      <c r="K32" s="44">
        <f t="shared" si="9"/>
        <v>7.6500000000000021</v>
      </c>
      <c r="L32">
        <f t="shared" si="10"/>
        <v>7.6500000000000027E-4</v>
      </c>
      <c r="M32">
        <f t="shared" si="11"/>
        <v>3.3666120000000015E-2</v>
      </c>
      <c r="N32">
        <f t="shared" si="12"/>
        <v>9.1876499999999917E-3</v>
      </c>
      <c r="O32">
        <f t="shared" si="13"/>
        <v>9.1876499999999908</v>
      </c>
      <c r="P32" s="23">
        <v>76</v>
      </c>
      <c r="Q32">
        <f t="shared" si="7"/>
        <v>0.12089013157894725</v>
      </c>
      <c r="R32" s="22">
        <v>1.851634121274409</v>
      </c>
      <c r="S32">
        <f t="shared" si="8"/>
        <v>6.5288347298192578E-2</v>
      </c>
      <c r="T32" s="32"/>
    </row>
    <row r="33" spans="1:20">
      <c r="A33">
        <v>27</v>
      </c>
      <c r="B33" t="s">
        <v>175</v>
      </c>
      <c r="C33">
        <v>3</v>
      </c>
      <c r="D33" t="s">
        <v>173</v>
      </c>
      <c r="E33" t="s">
        <v>177</v>
      </c>
      <c r="F33" t="s">
        <v>189</v>
      </c>
      <c r="G33" s="23">
        <v>38</v>
      </c>
      <c r="H33" s="23">
        <v>42.6</v>
      </c>
      <c r="I33" s="23">
        <f t="shared" si="0"/>
        <v>4.6000000000000014</v>
      </c>
      <c r="J33" s="7">
        <f t="shared" si="1"/>
        <v>3.8999999999999986</v>
      </c>
      <c r="K33" s="44">
        <f t="shared" si="9"/>
        <v>5.8499999999999979</v>
      </c>
      <c r="L33">
        <f t="shared" si="10"/>
        <v>5.8499999999999991E-4</v>
      </c>
      <c r="M33">
        <f t="shared" si="11"/>
        <v>2.5744679999999999E-2</v>
      </c>
      <c r="N33">
        <f t="shared" si="12"/>
        <v>7.0258499999999906E-3</v>
      </c>
      <c r="O33">
        <f t="shared" si="13"/>
        <v>7.0258499999999904</v>
      </c>
      <c r="P33" s="23">
        <v>76</v>
      </c>
      <c r="Q33">
        <f t="shared" si="7"/>
        <v>9.2445394736841977E-2</v>
      </c>
      <c r="R33" s="22">
        <v>0.80333333333333368</v>
      </c>
      <c r="S33">
        <f t="shared" si="8"/>
        <v>0.11507725485913935</v>
      </c>
      <c r="T33" s="32"/>
    </row>
    <row r="34" spans="1:20">
      <c r="A34">
        <v>28</v>
      </c>
      <c r="B34" t="s">
        <v>175</v>
      </c>
      <c r="C34">
        <v>4</v>
      </c>
      <c r="D34" t="s">
        <v>173</v>
      </c>
      <c r="E34" t="s">
        <v>176</v>
      </c>
      <c r="F34" t="s">
        <v>189</v>
      </c>
      <c r="G34" s="23">
        <v>42.6</v>
      </c>
      <c r="H34" s="23">
        <v>46.3</v>
      </c>
      <c r="I34" s="23">
        <f t="shared" si="0"/>
        <v>3.6999999999999957</v>
      </c>
      <c r="J34" s="7">
        <f t="shared" si="1"/>
        <v>4.8000000000000043</v>
      </c>
      <c r="K34" s="44">
        <f t="shared" si="9"/>
        <v>7.2000000000000064</v>
      </c>
      <c r="L34">
        <f t="shared" si="10"/>
        <v>7.200000000000007E-4</v>
      </c>
      <c r="M34">
        <f t="shared" si="11"/>
        <v>3.1685760000000035E-2</v>
      </c>
      <c r="N34">
        <f t="shared" si="12"/>
        <v>8.647199999999999E-3</v>
      </c>
      <c r="O34">
        <f t="shared" si="13"/>
        <v>8.6471999999999998</v>
      </c>
      <c r="P34" s="23">
        <v>76</v>
      </c>
      <c r="Q34">
        <f t="shared" si="7"/>
        <v>0.11377894736842105</v>
      </c>
      <c r="R34" s="22">
        <v>1.903218274111675</v>
      </c>
      <c r="S34">
        <f t="shared" si="8"/>
        <v>5.978239538579843E-2</v>
      </c>
      <c r="T34" s="32"/>
    </row>
    <row r="35" spans="1:20">
      <c r="A35">
        <v>29</v>
      </c>
      <c r="B35" t="s">
        <v>175</v>
      </c>
      <c r="C35">
        <v>1</v>
      </c>
      <c r="D35" t="s">
        <v>179</v>
      </c>
      <c r="E35" t="s">
        <v>172</v>
      </c>
      <c r="F35" t="s">
        <v>189</v>
      </c>
      <c r="G35" s="23">
        <v>46.3</v>
      </c>
      <c r="H35" s="23">
        <v>51.4</v>
      </c>
      <c r="I35" s="23">
        <f t="shared" si="0"/>
        <v>5.1000000000000014</v>
      </c>
      <c r="J35" s="7">
        <f t="shared" si="1"/>
        <v>3.3999999999999986</v>
      </c>
      <c r="K35" s="44">
        <f t="shared" si="9"/>
        <v>5.0999999999999979</v>
      </c>
      <c r="L35">
        <f t="shared" si="10"/>
        <v>5.0999999999999982E-4</v>
      </c>
      <c r="M35">
        <f t="shared" si="11"/>
        <v>2.2444079999999995E-2</v>
      </c>
      <c r="N35">
        <f t="shared" si="12"/>
        <v>6.125099999999991E-3</v>
      </c>
      <c r="O35">
        <f t="shared" si="13"/>
        <v>6.1250999999999909</v>
      </c>
      <c r="P35" s="23">
        <v>76</v>
      </c>
      <c r="Q35">
        <f t="shared" si="7"/>
        <v>8.0593421052631453E-2</v>
      </c>
      <c r="R35" s="22">
        <v>3.6955025906735752</v>
      </c>
      <c r="S35">
        <f t="shared" si="8"/>
        <v>2.1808514288699708E-2</v>
      </c>
      <c r="T35" s="32"/>
    </row>
    <row r="36" spans="1:20">
      <c r="A36">
        <v>30</v>
      </c>
      <c r="B36" t="s">
        <v>175</v>
      </c>
      <c r="C36">
        <v>2</v>
      </c>
      <c r="D36" t="s">
        <v>179</v>
      </c>
      <c r="E36" t="s">
        <v>178</v>
      </c>
      <c r="F36" t="s">
        <v>189</v>
      </c>
      <c r="G36" s="7">
        <v>0</v>
      </c>
      <c r="H36" s="23">
        <v>5.2</v>
      </c>
      <c r="I36" s="23">
        <f t="shared" si="0"/>
        <v>5.2</v>
      </c>
      <c r="J36" s="7">
        <f t="shared" si="1"/>
        <v>3.3</v>
      </c>
      <c r="K36" s="44">
        <f t="shared" si="9"/>
        <v>4.9499999999999993</v>
      </c>
      <c r="L36">
        <f t="shared" si="10"/>
        <v>4.95E-4</v>
      </c>
      <c r="M36">
        <f t="shared" si="11"/>
        <v>2.1783960000000002E-2</v>
      </c>
      <c r="N36">
        <f t="shared" si="12"/>
        <v>5.9449499999999931E-3</v>
      </c>
      <c r="O36">
        <f t="shared" si="13"/>
        <v>5.9449499999999933</v>
      </c>
      <c r="P36" s="23">
        <v>76</v>
      </c>
      <c r="Q36">
        <f t="shared" si="7"/>
        <v>7.8223026315789382E-2</v>
      </c>
      <c r="R36" s="22">
        <v>1.5859737638748737</v>
      </c>
      <c r="S36">
        <f t="shared" si="8"/>
        <v>4.9321765654353429E-2</v>
      </c>
      <c r="T36" s="32"/>
    </row>
    <row r="37" spans="1:20">
      <c r="A37">
        <v>31</v>
      </c>
      <c r="B37" t="s">
        <v>175</v>
      </c>
      <c r="C37">
        <v>3</v>
      </c>
      <c r="D37" t="s">
        <v>179</v>
      </c>
      <c r="E37" t="s">
        <v>177</v>
      </c>
      <c r="F37" t="s">
        <v>189</v>
      </c>
      <c r="G37" s="23">
        <v>5.2</v>
      </c>
      <c r="H37" s="23">
        <v>10.199999999999999</v>
      </c>
      <c r="I37" s="23">
        <f t="shared" si="0"/>
        <v>4.9999999999999991</v>
      </c>
      <c r="J37" s="7">
        <f t="shared" si="1"/>
        <v>3.5000000000000009</v>
      </c>
      <c r="K37" s="44">
        <f t="shared" si="9"/>
        <v>5.2500000000000018</v>
      </c>
      <c r="L37">
        <f t="shared" si="10"/>
        <v>5.2500000000000029E-4</v>
      </c>
      <c r="M37">
        <f t="shared" si="11"/>
        <v>2.3104200000000016E-2</v>
      </c>
      <c r="N37">
        <f t="shared" si="12"/>
        <v>6.3052499999999966E-3</v>
      </c>
      <c r="O37">
        <f t="shared" si="13"/>
        <v>6.3052499999999965</v>
      </c>
      <c r="P37" s="23">
        <v>76</v>
      </c>
      <c r="Q37">
        <f t="shared" si="7"/>
        <v>8.2963815789473636E-2</v>
      </c>
      <c r="R37" s="22">
        <v>2.627982107355864</v>
      </c>
      <c r="S37">
        <f t="shared" si="8"/>
        <v>3.1569399029488604E-2</v>
      </c>
      <c r="T37" s="32"/>
    </row>
    <row r="38" spans="1:20">
      <c r="A38">
        <v>32</v>
      </c>
      <c r="B38" t="s">
        <v>175</v>
      </c>
      <c r="C38">
        <v>4</v>
      </c>
      <c r="D38" t="s">
        <v>179</v>
      </c>
      <c r="E38" t="s">
        <v>176</v>
      </c>
      <c r="F38" t="s">
        <v>189</v>
      </c>
      <c r="G38" s="23">
        <v>10.199999999999999</v>
      </c>
      <c r="H38" s="23">
        <v>14.9</v>
      </c>
      <c r="I38" s="23">
        <f t="shared" si="0"/>
        <v>4.7000000000000011</v>
      </c>
      <c r="J38" s="7">
        <f t="shared" si="1"/>
        <v>3.7999999999999989</v>
      </c>
      <c r="K38" s="44">
        <f t="shared" si="9"/>
        <v>5.6999999999999984</v>
      </c>
      <c r="L38">
        <f t="shared" si="10"/>
        <v>5.6999999999999987E-4</v>
      </c>
      <c r="M38">
        <f t="shared" si="11"/>
        <v>2.5084559999999995E-2</v>
      </c>
      <c r="N38">
        <f t="shared" si="12"/>
        <v>6.8456999999999902E-3</v>
      </c>
      <c r="O38">
        <f t="shared" si="13"/>
        <v>6.8456999999999901</v>
      </c>
      <c r="P38" s="23">
        <v>76</v>
      </c>
      <c r="Q38">
        <f t="shared" si="7"/>
        <v>9.0074999999999864E-2</v>
      </c>
      <c r="R38" s="22">
        <v>5.2861001964636545</v>
      </c>
      <c r="S38">
        <f t="shared" si="8"/>
        <v>1.7039972125435513E-2</v>
      </c>
      <c r="T38" s="32"/>
    </row>
    <row r="39" spans="1:20">
      <c r="A39">
        <v>33</v>
      </c>
      <c r="B39" t="s">
        <v>175</v>
      </c>
      <c r="C39">
        <v>1</v>
      </c>
      <c r="D39" t="s">
        <v>180</v>
      </c>
      <c r="E39" t="s">
        <v>172</v>
      </c>
      <c r="F39" t="s">
        <v>189</v>
      </c>
      <c r="G39" s="23">
        <v>14.9</v>
      </c>
      <c r="H39" s="23">
        <v>20.2</v>
      </c>
      <c r="I39" s="23">
        <f t="shared" si="0"/>
        <v>5.2999999999999989</v>
      </c>
      <c r="J39" s="7">
        <f t="shared" si="1"/>
        <v>3.2000000000000011</v>
      </c>
      <c r="K39" s="44">
        <f t="shared" si="9"/>
        <v>4.8000000000000016</v>
      </c>
      <c r="L39">
        <f t="shared" si="10"/>
        <v>4.8000000000000023E-4</v>
      </c>
      <c r="M39">
        <f t="shared" si="11"/>
        <v>2.1123840000000012E-2</v>
      </c>
      <c r="N39">
        <f t="shared" si="12"/>
        <v>5.7647999999999961E-3</v>
      </c>
      <c r="O39">
        <f t="shared" si="13"/>
        <v>5.7647999999999957</v>
      </c>
      <c r="P39" s="23">
        <v>76</v>
      </c>
      <c r="Q39">
        <f t="shared" si="7"/>
        <v>7.585263157894731E-2</v>
      </c>
      <c r="R39" s="22">
        <v>7.3162790697674414</v>
      </c>
      <c r="S39">
        <f t="shared" si="8"/>
        <v>1.0367651487268705E-2</v>
      </c>
      <c r="T39" s="32"/>
    </row>
    <row r="40" spans="1:20">
      <c r="A40">
        <v>34</v>
      </c>
      <c r="B40" t="s">
        <v>175</v>
      </c>
      <c r="C40">
        <v>2</v>
      </c>
      <c r="D40" t="s">
        <v>180</v>
      </c>
      <c r="E40" t="s">
        <v>178</v>
      </c>
      <c r="F40" t="s">
        <v>189</v>
      </c>
      <c r="G40" s="23">
        <v>20.2</v>
      </c>
      <c r="H40" s="23">
        <v>25.2</v>
      </c>
      <c r="I40" s="23">
        <f t="shared" si="0"/>
        <v>5</v>
      </c>
      <c r="J40" s="7">
        <f t="shared" si="1"/>
        <v>3.5</v>
      </c>
      <c r="K40" s="44">
        <f t="shared" si="9"/>
        <v>5.25</v>
      </c>
      <c r="L40">
        <f t="shared" si="10"/>
        <v>5.2500000000000008E-4</v>
      </c>
      <c r="M40">
        <f t="shared" si="11"/>
        <v>2.3104200000000005E-2</v>
      </c>
      <c r="N40">
        <f t="shared" si="12"/>
        <v>6.3052499999999932E-3</v>
      </c>
      <c r="O40">
        <f t="shared" si="13"/>
        <v>6.3052499999999929</v>
      </c>
      <c r="P40" s="23">
        <v>76</v>
      </c>
      <c r="Q40">
        <f t="shared" si="7"/>
        <v>8.2963815789473594E-2</v>
      </c>
      <c r="R40" s="22">
        <v>7.2952023121387288</v>
      </c>
      <c r="S40">
        <f t="shared" si="8"/>
        <v>1.137238040011959E-2</v>
      </c>
      <c r="T40" s="32"/>
    </row>
    <row r="41" spans="1:20">
      <c r="A41">
        <v>35</v>
      </c>
      <c r="B41" t="s">
        <v>175</v>
      </c>
      <c r="C41">
        <v>3</v>
      </c>
      <c r="D41" t="s">
        <v>180</v>
      </c>
      <c r="E41" t="s">
        <v>177</v>
      </c>
      <c r="F41" t="s">
        <v>189</v>
      </c>
      <c r="G41" s="23">
        <v>25.2</v>
      </c>
      <c r="H41" s="23">
        <v>30.5</v>
      </c>
      <c r="I41" s="23">
        <f t="shared" si="0"/>
        <v>5.3000000000000007</v>
      </c>
      <c r="J41" s="7">
        <f t="shared" si="1"/>
        <v>3.1999999999999993</v>
      </c>
      <c r="K41" s="44">
        <f t="shared" si="9"/>
        <v>4.7999999999999989</v>
      </c>
      <c r="L41">
        <f t="shared" si="10"/>
        <v>4.7999999999999996E-4</v>
      </c>
      <c r="M41">
        <f t="shared" si="11"/>
        <v>2.1123839999999998E-2</v>
      </c>
      <c r="N41">
        <f t="shared" si="12"/>
        <v>5.7647999999999918E-3</v>
      </c>
      <c r="O41">
        <f t="shared" si="13"/>
        <v>5.7647999999999922</v>
      </c>
      <c r="P41" s="23">
        <v>76</v>
      </c>
      <c r="Q41">
        <f t="shared" si="7"/>
        <v>7.5852631578947269E-2</v>
      </c>
      <c r="R41" s="22">
        <v>7.4194294003868482</v>
      </c>
      <c r="S41">
        <f t="shared" si="8"/>
        <v>1.0223512818248843E-2</v>
      </c>
      <c r="T41" s="32"/>
    </row>
    <row r="42" spans="1:20">
      <c r="A42">
        <v>36</v>
      </c>
      <c r="B42" t="s">
        <v>175</v>
      </c>
      <c r="C42">
        <v>4</v>
      </c>
      <c r="D42" t="s">
        <v>180</v>
      </c>
      <c r="E42" t="s">
        <v>176</v>
      </c>
      <c r="F42" t="s">
        <v>189</v>
      </c>
      <c r="G42" s="23">
        <v>30.5</v>
      </c>
      <c r="H42" s="7">
        <v>35.799999999999997</v>
      </c>
      <c r="I42" s="23">
        <f t="shared" si="0"/>
        <v>5.2999999999999972</v>
      </c>
      <c r="J42" s="7">
        <f t="shared" si="1"/>
        <v>3.2000000000000028</v>
      </c>
      <c r="K42" s="44">
        <f t="shared" si="9"/>
        <v>4.8000000000000043</v>
      </c>
      <c r="L42">
        <f t="shared" si="10"/>
        <v>4.8000000000000045E-4</v>
      </c>
      <c r="M42">
        <f t="shared" si="11"/>
        <v>2.1123840000000022E-2</v>
      </c>
      <c r="N42">
        <f t="shared" si="12"/>
        <v>5.7647999999999987E-3</v>
      </c>
      <c r="O42">
        <f t="shared" si="13"/>
        <v>5.7647999999999984</v>
      </c>
      <c r="P42" s="23">
        <v>76</v>
      </c>
      <c r="Q42">
        <f t="shared" si="7"/>
        <v>7.5852631578947352E-2</v>
      </c>
      <c r="R42" s="22">
        <v>7.7228965517241406</v>
      </c>
      <c r="S42">
        <f t="shared" si="8"/>
        <v>9.8217852681210926E-3</v>
      </c>
      <c r="T42" s="32"/>
    </row>
    <row r="43" spans="1:20">
      <c r="A43" s="40">
        <v>1</v>
      </c>
      <c r="B43" s="40" t="s">
        <v>171</v>
      </c>
      <c r="C43" s="40">
        <v>1</v>
      </c>
      <c r="D43" s="40" t="s">
        <v>173</v>
      </c>
      <c r="E43" s="40" t="s">
        <v>176</v>
      </c>
      <c r="F43" s="40" t="s">
        <v>190</v>
      </c>
      <c r="G43" s="41">
        <v>17.5</v>
      </c>
      <c r="H43" s="41">
        <v>18.2</v>
      </c>
      <c r="I43" s="41">
        <f>H43-G43</f>
        <v>0.69999999999999929</v>
      </c>
      <c r="J43" s="41">
        <f t="shared" si="1"/>
        <v>7.8000000000000007</v>
      </c>
      <c r="K43" s="46">
        <f>J43*3/2</f>
        <v>11.700000000000001</v>
      </c>
      <c r="L43" s="40">
        <f t="shared" si="10"/>
        <v>1.1700000000000002E-3</v>
      </c>
      <c r="M43" s="40">
        <f t="shared" si="11"/>
        <v>5.1489360000000012E-2</v>
      </c>
      <c r="N43" s="40">
        <f t="shared" si="12"/>
        <v>1.4051699999999986E-2</v>
      </c>
      <c r="O43" s="40">
        <f t="shared" si="13"/>
        <v>14.051699999999986</v>
      </c>
      <c r="P43" s="41">
        <v>140</v>
      </c>
      <c r="Q43" s="40">
        <f t="shared" si="7"/>
        <v>0.10036928571428562</v>
      </c>
      <c r="R43" s="40">
        <v>4.1394466403162049</v>
      </c>
      <c r="S43" s="40">
        <f t="shared" si="8"/>
        <v>2.4247029720527714E-2</v>
      </c>
      <c r="T43" s="42" t="s">
        <v>194</v>
      </c>
    </row>
    <row r="44" spans="1:20">
      <c r="A44" s="40">
        <v>2</v>
      </c>
      <c r="B44" s="40" t="s">
        <v>171</v>
      </c>
      <c r="C44" s="40">
        <v>2</v>
      </c>
      <c r="D44" s="40" t="s">
        <v>173</v>
      </c>
      <c r="E44" s="40" t="s">
        <v>177</v>
      </c>
      <c r="F44" s="40" t="s">
        <v>190</v>
      </c>
      <c r="G44" s="41">
        <v>18.2</v>
      </c>
      <c r="H44" s="41">
        <v>20.5</v>
      </c>
      <c r="I44" s="41">
        <f t="shared" ref="I44:I54" si="14">H44-G44</f>
        <v>2.3000000000000007</v>
      </c>
      <c r="J44" s="41">
        <f t="shared" si="1"/>
        <v>6.1999999999999993</v>
      </c>
      <c r="K44" s="46">
        <f t="shared" ref="K44:K90" si="15">J44*3/2</f>
        <v>9.2999999999999989</v>
      </c>
      <c r="L44" s="40">
        <f t="shared" si="10"/>
        <v>9.2999999999999995E-4</v>
      </c>
      <c r="M44" s="40">
        <f t="shared" si="11"/>
        <v>4.0927440000000002E-2</v>
      </c>
      <c r="N44" s="40">
        <f t="shared" si="12"/>
        <v>1.1169299999999986E-2</v>
      </c>
      <c r="O44" s="40">
        <f t="shared" si="13"/>
        <v>11.169299999999986</v>
      </c>
      <c r="P44" s="41">
        <v>140</v>
      </c>
      <c r="Q44" s="40">
        <f t="shared" si="7"/>
        <v>7.9780714285714177E-2</v>
      </c>
      <c r="R44" s="40">
        <v>1.7631963470319634</v>
      </c>
      <c r="S44" s="40">
        <f t="shared" si="8"/>
        <v>4.5247776528128156E-2</v>
      </c>
      <c r="T44" s="42" t="s">
        <v>194</v>
      </c>
    </row>
    <row r="45" spans="1:20">
      <c r="A45" s="40">
        <v>3</v>
      </c>
      <c r="B45" s="40" t="s">
        <v>171</v>
      </c>
      <c r="C45" s="40">
        <v>3</v>
      </c>
      <c r="D45" s="40" t="s">
        <v>173</v>
      </c>
      <c r="E45" s="40" t="s">
        <v>178</v>
      </c>
      <c r="F45" s="40" t="s">
        <v>190</v>
      </c>
      <c r="G45" s="41">
        <v>20.5</v>
      </c>
      <c r="H45" s="41">
        <v>22.9</v>
      </c>
      <c r="I45" s="41">
        <f t="shared" si="14"/>
        <v>2.3999999999999986</v>
      </c>
      <c r="J45" s="41">
        <f t="shared" si="1"/>
        <v>6.1000000000000014</v>
      </c>
      <c r="K45" s="46">
        <f t="shared" si="15"/>
        <v>9.1500000000000021</v>
      </c>
      <c r="L45" s="40">
        <f t="shared" si="10"/>
        <v>9.1500000000000023E-4</v>
      </c>
      <c r="M45" s="40">
        <f t="shared" si="11"/>
        <v>4.0267320000000009E-2</v>
      </c>
      <c r="N45" s="40">
        <f t="shared" si="12"/>
        <v>1.0989149999999989E-2</v>
      </c>
      <c r="O45" s="40">
        <f t="shared" si="13"/>
        <v>10.98914999999999</v>
      </c>
      <c r="P45" s="41">
        <v>140</v>
      </c>
      <c r="Q45" s="40">
        <f t="shared" si="7"/>
        <v>7.8493928571428492E-2</v>
      </c>
      <c r="R45" s="40">
        <v>2.3243283582089549</v>
      </c>
      <c r="S45" s="40">
        <f t="shared" si="8"/>
        <v>3.3770585078570024E-2</v>
      </c>
      <c r="T45" s="42" t="s">
        <v>194</v>
      </c>
    </row>
    <row r="46" spans="1:20">
      <c r="A46">
        <v>4</v>
      </c>
      <c r="B46" t="s">
        <v>171</v>
      </c>
      <c r="C46">
        <v>4</v>
      </c>
      <c r="D46" t="s">
        <v>173</v>
      </c>
      <c r="E46" t="s">
        <v>172</v>
      </c>
      <c r="F46" s="22" t="s">
        <v>190</v>
      </c>
      <c r="G46" s="23">
        <v>35.700000000000003</v>
      </c>
      <c r="H46" s="23">
        <v>39.9</v>
      </c>
      <c r="I46" s="23">
        <f t="shared" si="14"/>
        <v>4.1999999999999957</v>
      </c>
      <c r="J46">
        <f t="shared" si="1"/>
        <v>4.3000000000000043</v>
      </c>
      <c r="K46" s="44">
        <f t="shared" si="15"/>
        <v>6.4500000000000064</v>
      </c>
      <c r="L46">
        <f t="shared" si="10"/>
        <v>6.4500000000000072E-4</v>
      </c>
      <c r="M46">
        <f t="shared" si="11"/>
        <v>2.8385160000000034E-2</v>
      </c>
      <c r="N46">
        <f t="shared" si="12"/>
        <v>7.7464499999999993E-3</v>
      </c>
      <c r="O46">
        <f t="shared" si="13"/>
        <v>7.7464499999999994</v>
      </c>
      <c r="P46" s="23">
        <v>140</v>
      </c>
      <c r="Q46">
        <f t="shared" si="7"/>
        <v>5.5331785714285708E-2</v>
      </c>
      <c r="R46">
        <v>1.7792907801418441</v>
      </c>
      <c r="S46">
        <f t="shared" si="8"/>
        <v>3.1097663367802474E-2</v>
      </c>
      <c r="T46" s="32"/>
    </row>
    <row r="47" spans="1:20">
      <c r="A47">
        <v>5</v>
      </c>
      <c r="B47" t="s">
        <v>171</v>
      </c>
      <c r="C47">
        <v>1</v>
      </c>
      <c r="D47" t="s">
        <v>179</v>
      </c>
      <c r="E47" t="s">
        <v>176</v>
      </c>
      <c r="F47" s="22" t="s">
        <v>190</v>
      </c>
      <c r="G47" s="23">
        <v>39.9</v>
      </c>
      <c r="H47" s="23">
        <v>44.2</v>
      </c>
      <c r="I47" s="23">
        <f t="shared" si="14"/>
        <v>4.3000000000000043</v>
      </c>
      <c r="J47">
        <f t="shared" si="1"/>
        <v>4.1999999999999957</v>
      </c>
      <c r="K47" s="44">
        <f t="shared" si="15"/>
        <v>6.2999999999999936</v>
      </c>
      <c r="L47">
        <f t="shared" si="10"/>
        <v>6.2999999999999948E-4</v>
      </c>
      <c r="M47">
        <f t="shared" si="11"/>
        <v>2.7725039999999979E-2</v>
      </c>
      <c r="N47">
        <f t="shared" si="12"/>
        <v>7.566299999999985E-3</v>
      </c>
      <c r="O47">
        <f t="shared" si="13"/>
        <v>7.5662999999999849</v>
      </c>
      <c r="P47" s="23">
        <v>140</v>
      </c>
      <c r="Q47">
        <f t="shared" si="7"/>
        <v>5.4044999999999892E-2</v>
      </c>
      <c r="R47">
        <v>4.1031525851197976</v>
      </c>
      <c r="S47">
        <f t="shared" si="8"/>
        <v>1.3171579384104714E-2</v>
      </c>
      <c r="T47" s="32"/>
    </row>
    <row r="48" spans="1:20">
      <c r="A48">
        <v>6</v>
      </c>
      <c r="B48" t="s">
        <v>171</v>
      </c>
      <c r="C48">
        <v>2</v>
      </c>
      <c r="D48" t="s">
        <v>179</v>
      </c>
      <c r="E48" t="s">
        <v>177</v>
      </c>
      <c r="F48" s="22" t="s">
        <v>190</v>
      </c>
      <c r="G48" s="23">
        <v>44.2</v>
      </c>
      <c r="H48" s="23">
        <v>49.4</v>
      </c>
      <c r="I48" s="23">
        <f t="shared" si="14"/>
        <v>5.1999999999999957</v>
      </c>
      <c r="J48">
        <f t="shared" si="1"/>
        <v>3.3000000000000043</v>
      </c>
      <c r="K48" s="44">
        <f t="shared" si="15"/>
        <v>4.9500000000000064</v>
      </c>
      <c r="L48">
        <f t="shared" si="10"/>
        <v>4.9500000000000065E-4</v>
      </c>
      <c r="M48">
        <f t="shared" si="11"/>
        <v>2.1783960000000029E-2</v>
      </c>
      <c r="N48">
        <f t="shared" si="12"/>
        <v>5.9449500000000009E-3</v>
      </c>
      <c r="O48">
        <f t="shared" si="13"/>
        <v>5.9449500000000013</v>
      </c>
      <c r="P48" s="23">
        <v>140</v>
      </c>
      <c r="Q48">
        <f t="shared" si="7"/>
        <v>4.2463928571428583E-2</v>
      </c>
      <c r="R48">
        <v>4.921827411167512</v>
      </c>
      <c r="S48">
        <f t="shared" si="8"/>
        <v>8.6276752563649254E-3</v>
      </c>
      <c r="T48" s="32"/>
    </row>
    <row r="49" spans="1:20">
      <c r="A49">
        <v>7</v>
      </c>
      <c r="B49" t="s">
        <v>171</v>
      </c>
      <c r="C49">
        <v>3</v>
      </c>
      <c r="D49" t="s">
        <v>179</v>
      </c>
      <c r="E49" t="s">
        <v>178</v>
      </c>
      <c r="F49" s="22" t="s">
        <v>190</v>
      </c>
      <c r="G49" s="23">
        <v>0.9</v>
      </c>
      <c r="H49" s="23">
        <v>5.9</v>
      </c>
      <c r="I49" s="23">
        <f t="shared" si="14"/>
        <v>5</v>
      </c>
      <c r="J49">
        <f t="shared" si="1"/>
        <v>3.5</v>
      </c>
      <c r="K49" s="44">
        <f t="shared" si="15"/>
        <v>5.25</v>
      </c>
      <c r="L49">
        <f t="shared" si="10"/>
        <v>5.2500000000000008E-4</v>
      </c>
      <c r="M49">
        <f t="shared" si="11"/>
        <v>2.3104200000000005E-2</v>
      </c>
      <c r="N49">
        <f t="shared" si="12"/>
        <v>6.3052499999999932E-3</v>
      </c>
      <c r="O49">
        <f t="shared" si="13"/>
        <v>6.3052499999999929</v>
      </c>
      <c r="P49" s="23">
        <v>140</v>
      </c>
      <c r="Q49">
        <f t="shared" si="7"/>
        <v>4.5037499999999953E-2</v>
      </c>
      <c r="R49">
        <v>4.9091130185979974</v>
      </c>
      <c r="S49">
        <f t="shared" si="8"/>
        <v>9.1742642366099553E-3</v>
      </c>
      <c r="T49" s="32"/>
    </row>
    <row r="50" spans="1:20">
      <c r="A50">
        <v>8</v>
      </c>
      <c r="B50" t="s">
        <v>171</v>
      </c>
      <c r="C50">
        <v>4</v>
      </c>
      <c r="D50" t="s">
        <v>179</v>
      </c>
      <c r="E50" t="s">
        <v>172</v>
      </c>
      <c r="F50" s="22" t="s">
        <v>190</v>
      </c>
      <c r="G50" s="23">
        <v>5.9</v>
      </c>
      <c r="H50" s="23">
        <v>10.9</v>
      </c>
      <c r="I50" s="23">
        <f t="shared" si="14"/>
        <v>5</v>
      </c>
      <c r="J50">
        <f t="shared" si="1"/>
        <v>3.5</v>
      </c>
      <c r="K50" s="44">
        <f t="shared" si="15"/>
        <v>5.25</v>
      </c>
      <c r="L50">
        <f t="shared" si="10"/>
        <v>5.2500000000000008E-4</v>
      </c>
      <c r="M50">
        <f t="shared" si="11"/>
        <v>2.3104200000000005E-2</v>
      </c>
      <c r="N50">
        <f t="shared" si="12"/>
        <v>6.3052499999999932E-3</v>
      </c>
      <c r="O50">
        <f t="shared" si="13"/>
        <v>6.3052499999999929</v>
      </c>
      <c r="P50" s="23">
        <v>140</v>
      </c>
      <c r="Q50">
        <f t="shared" si="7"/>
        <v>4.5037499999999953E-2</v>
      </c>
      <c r="R50">
        <v>4.2794095940959425</v>
      </c>
      <c r="S50">
        <f t="shared" si="8"/>
        <v>1.0524232142241215E-2</v>
      </c>
      <c r="T50" s="32"/>
    </row>
    <row r="51" spans="1:20">
      <c r="A51">
        <v>9</v>
      </c>
      <c r="B51" t="s">
        <v>171</v>
      </c>
      <c r="C51">
        <v>1</v>
      </c>
      <c r="D51" t="s">
        <v>180</v>
      </c>
      <c r="E51" t="s">
        <v>176</v>
      </c>
      <c r="F51" s="22" t="s">
        <v>190</v>
      </c>
      <c r="G51" s="23">
        <v>10.9</v>
      </c>
      <c r="H51" s="23">
        <v>16.399999999999999</v>
      </c>
      <c r="I51" s="23">
        <f t="shared" si="14"/>
        <v>5.4999999999999982</v>
      </c>
      <c r="J51">
        <f t="shared" si="1"/>
        <v>3.0000000000000018</v>
      </c>
      <c r="K51" s="44">
        <f t="shared" si="15"/>
        <v>4.5000000000000027</v>
      </c>
      <c r="L51">
        <f t="shared" si="10"/>
        <v>4.5000000000000031E-4</v>
      </c>
      <c r="M51">
        <f t="shared" si="11"/>
        <v>1.9803600000000015E-2</v>
      </c>
      <c r="N51">
        <f t="shared" si="12"/>
        <v>5.404499999999997E-3</v>
      </c>
      <c r="O51">
        <f t="shared" si="13"/>
        <v>5.404499999999997</v>
      </c>
      <c r="P51" s="23">
        <v>140</v>
      </c>
      <c r="Q51">
        <f t="shared" si="7"/>
        <v>3.8603571428571404E-2</v>
      </c>
      <c r="R51">
        <v>7.9093055555555551</v>
      </c>
      <c r="S51">
        <f t="shared" si="8"/>
        <v>4.8807788695754669E-3</v>
      </c>
      <c r="T51" s="32"/>
    </row>
    <row r="52" spans="1:20">
      <c r="A52">
        <v>10</v>
      </c>
      <c r="B52" t="s">
        <v>171</v>
      </c>
      <c r="C52">
        <v>2</v>
      </c>
      <c r="D52" t="s">
        <v>180</v>
      </c>
      <c r="E52" t="s">
        <v>177</v>
      </c>
      <c r="F52" s="22" t="s">
        <v>190</v>
      </c>
      <c r="G52" s="23">
        <v>16.399999999999999</v>
      </c>
      <c r="H52" s="23">
        <v>21.7</v>
      </c>
      <c r="I52" s="23">
        <f t="shared" si="14"/>
        <v>5.3000000000000007</v>
      </c>
      <c r="J52">
        <f t="shared" si="1"/>
        <v>3.1999999999999993</v>
      </c>
      <c r="K52" s="44">
        <f t="shared" si="15"/>
        <v>4.7999999999999989</v>
      </c>
      <c r="L52">
        <f t="shared" si="10"/>
        <v>4.7999999999999996E-4</v>
      </c>
      <c r="M52">
        <f t="shared" si="11"/>
        <v>2.1123839999999998E-2</v>
      </c>
      <c r="N52">
        <f t="shared" si="12"/>
        <v>5.7647999999999918E-3</v>
      </c>
      <c r="O52">
        <f t="shared" si="13"/>
        <v>5.7647999999999922</v>
      </c>
      <c r="P52" s="23">
        <v>140</v>
      </c>
      <c r="Q52">
        <f t="shared" si="7"/>
        <v>4.1177142857142801E-2</v>
      </c>
      <c r="R52">
        <v>7.6884415584415589</v>
      </c>
      <c r="S52">
        <f t="shared" si="8"/>
        <v>5.3557203425617737E-3</v>
      </c>
      <c r="T52" s="32"/>
    </row>
    <row r="53" spans="1:20">
      <c r="A53">
        <v>11</v>
      </c>
      <c r="B53" t="s">
        <v>171</v>
      </c>
      <c r="C53">
        <v>3</v>
      </c>
      <c r="D53" t="s">
        <v>180</v>
      </c>
      <c r="E53" t="s">
        <v>178</v>
      </c>
      <c r="F53" s="22" t="s">
        <v>190</v>
      </c>
      <c r="G53" s="23">
        <v>21.7</v>
      </c>
      <c r="H53" s="23">
        <v>27.3</v>
      </c>
      <c r="I53" s="23">
        <f t="shared" si="14"/>
        <v>5.6000000000000014</v>
      </c>
      <c r="J53">
        <f t="shared" si="1"/>
        <v>2.8999999999999986</v>
      </c>
      <c r="K53" s="44">
        <f t="shared" si="15"/>
        <v>4.3499999999999979</v>
      </c>
      <c r="L53">
        <f t="shared" si="10"/>
        <v>4.3499999999999984E-4</v>
      </c>
      <c r="M53">
        <f t="shared" si="11"/>
        <v>1.9143479999999994E-2</v>
      </c>
      <c r="N53">
        <f t="shared" si="12"/>
        <v>5.2243499999999922E-3</v>
      </c>
      <c r="O53">
        <f t="shared" si="13"/>
        <v>5.2243499999999923</v>
      </c>
      <c r="P53" s="23">
        <v>140</v>
      </c>
      <c r="Q53">
        <f t="shared" si="7"/>
        <v>3.7316785714285657E-2</v>
      </c>
      <c r="R53">
        <v>7.6854687499999992</v>
      </c>
      <c r="S53">
        <f t="shared" si="8"/>
        <v>4.8554989849234195E-3</v>
      </c>
      <c r="T53" s="32"/>
    </row>
    <row r="54" spans="1:20">
      <c r="A54">
        <v>12</v>
      </c>
      <c r="B54" t="s">
        <v>171</v>
      </c>
      <c r="C54">
        <v>4</v>
      </c>
      <c r="D54" t="s">
        <v>180</v>
      </c>
      <c r="E54" t="s">
        <v>172</v>
      </c>
      <c r="F54" s="22" t="s">
        <v>190</v>
      </c>
      <c r="G54" s="23">
        <v>27.3</v>
      </c>
      <c r="H54" s="23">
        <v>32.6</v>
      </c>
      <c r="I54" s="23">
        <f t="shared" si="14"/>
        <v>5.3000000000000007</v>
      </c>
      <c r="J54">
        <f t="shared" si="1"/>
        <v>3.1999999999999993</v>
      </c>
      <c r="K54" s="44">
        <f t="shared" si="15"/>
        <v>4.7999999999999989</v>
      </c>
      <c r="L54">
        <f t="shared" si="10"/>
        <v>4.7999999999999996E-4</v>
      </c>
      <c r="M54">
        <f t="shared" si="11"/>
        <v>2.1123839999999998E-2</v>
      </c>
      <c r="N54">
        <f t="shared" si="12"/>
        <v>5.7647999999999918E-3</v>
      </c>
      <c r="O54">
        <f t="shared" si="13"/>
        <v>5.7647999999999922</v>
      </c>
      <c r="P54" s="23">
        <v>140</v>
      </c>
      <c r="Q54">
        <f t="shared" si="7"/>
        <v>4.1177142857142801E-2</v>
      </c>
      <c r="R54">
        <v>8.3839320920043789</v>
      </c>
      <c r="S54">
        <f t="shared" si="8"/>
        <v>4.9114356372724896E-3</v>
      </c>
      <c r="T54" s="32"/>
    </row>
    <row r="55" spans="1:20">
      <c r="A55">
        <v>13</v>
      </c>
      <c r="B55" t="s">
        <v>174</v>
      </c>
      <c r="C55">
        <v>1</v>
      </c>
      <c r="D55" t="s">
        <v>173</v>
      </c>
      <c r="E55" t="s">
        <v>178</v>
      </c>
      <c r="F55" s="22" t="s">
        <v>191</v>
      </c>
      <c r="G55" s="7">
        <v>27.7</v>
      </c>
      <c r="H55" s="7">
        <v>32.4</v>
      </c>
      <c r="I55" s="23">
        <f>H55-G55</f>
        <v>4.6999999999999993</v>
      </c>
      <c r="J55">
        <f t="shared" si="1"/>
        <v>3.8000000000000007</v>
      </c>
      <c r="K55" s="44">
        <f t="shared" si="15"/>
        <v>5.7000000000000011</v>
      </c>
      <c r="L55">
        <f t="shared" si="10"/>
        <v>5.7000000000000019E-4</v>
      </c>
      <c r="M55">
        <f t="shared" si="11"/>
        <v>2.5084560000000009E-2</v>
      </c>
      <c r="N55">
        <f t="shared" si="12"/>
        <v>6.8456999999999936E-3</v>
      </c>
      <c r="O55">
        <f t="shared" si="13"/>
        <v>6.8456999999999937</v>
      </c>
      <c r="P55">
        <f t="shared" ref="P55:P78" si="16">336-76</f>
        <v>260</v>
      </c>
      <c r="Q55">
        <f t="shared" si="7"/>
        <v>2.6329615384615361E-2</v>
      </c>
      <c r="R55">
        <v>2.3553824362606228</v>
      </c>
      <c r="S55">
        <f t="shared" si="8"/>
        <v>1.1178488460844578E-2</v>
      </c>
      <c r="T55" s="32"/>
    </row>
    <row r="56" spans="1:20">
      <c r="A56">
        <v>14</v>
      </c>
      <c r="B56" t="s">
        <v>174</v>
      </c>
      <c r="C56">
        <v>2</v>
      </c>
      <c r="D56" t="s">
        <v>173</v>
      </c>
      <c r="E56" t="s">
        <v>172</v>
      </c>
      <c r="F56" s="22" t="s">
        <v>191</v>
      </c>
      <c r="G56" s="7">
        <v>32.4</v>
      </c>
      <c r="H56" s="7">
        <v>37.5</v>
      </c>
      <c r="I56" s="23">
        <f t="shared" ref="I56:I78" si="17">H56-G56</f>
        <v>5.1000000000000014</v>
      </c>
      <c r="J56">
        <f t="shared" si="1"/>
        <v>3.3999999999999986</v>
      </c>
      <c r="K56" s="44">
        <f t="shared" si="15"/>
        <v>5.0999999999999979</v>
      </c>
      <c r="L56">
        <f t="shared" si="10"/>
        <v>5.0999999999999982E-4</v>
      </c>
      <c r="M56">
        <f t="shared" si="11"/>
        <v>2.2444079999999995E-2</v>
      </c>
      <c r="N56">
        <f t="shared" si="12"/>
        <v>6.125099999999991E-3</v>
      </c>
      <c r="O56">
        <f t="shared" si="13"/>
        <v>6.1250999999999909</v>
      </c>
      <c r="P56">
        <f t="shared" si="16"/>
        <v>260</v>
      </c>
      <c r="Q56">
        <f t="shared" si="7"/>
        <v>2.3558076923076886E-2</v>
      </c>
      <c r="R56">
        <v>1.7547379032258066</v>
      </c>
      <c r="S56">
        <f t="shared" si="8"/>
        <v>1.3425410643817011E-2</v>
      </c>
      <c r="T56" s="32"/>
    </row>
    <row r="57" spans="1:20">
      <c r="A57">
        <v>15</v>
      </c>
      <c r="B57" t="s">
        <v>174</v>
      </c>
      <c r="C57">
        <v>3</v>
      </c>
      <c r="D57" t="s">
        <v>173</v>
      </c>
      <c r="E57" t="s">
        <v>176</v>
      </c>
      <c r="F57" s="22" t="s">
        <v>191</v>
      </c>
      <c r="G57" s="7">
        <v>37.5</v>
      </c>
      <c r="H57" s="7">
        <v>42.1</v>
      </c>
      <c r="I57" s="23">
        <f t="shared" si="17"/>
        <v>4.6000000000000014</v>
      </c>
      <c r="J57">
        <f t="shared" si="1"/>
        <v>3.8999999999999986</v>
      </c>
      <c r="K57" s="44">
        <f t="shared" si="15"/>
        <v>5.8499999999999979</v>
      </c>
      <c r="L57">
        <f t="shared" si="10"/>
        <v>5.8499999999999991E-4</v>
      </c>
      <c r="M57">
        <f t="shared" si="11"/>
        <v>2.5744679999999999E-2</v>
      </c>
      <c r="N57">
        <f t="shared" si="12"/>
        <v>7.0258499999999906E-3</v>
      </c>
      <c r="O57">
        <f t="shared" si="13"/>
        <v>7.0258499999999904</v>
      </c>
      <c r="P57">
        <f t="shared" si="16"/>
        <v>260</v>
      </c>
      <c r="Q57">
        <f t="shared" si="7"/>
        <v>2.7022499999999963E-2</v>
      </c>
      <c r="R57">
        <v>3.6084008097165992</v>
      </c>
      <c r="S57">
        <f t="shared" si="8"/>
        <v>7.4887745084289258E-3</v>
      </c>
      <c r="T57" s="32"/>
    </row>
    <row r="58" spans="1:20">
      <c r="A58">
        <v>16</v>
      </c>
      <c r="B58" t="s">
        <v>174</v>
      </c>
      <c r="C58">
        <v>4</v>
      </c>
      <c r="D58" t="s">
        <v>173</v>
      </c>
      <c r="E58" t="s">
        <v>177</v>
      </c>
      <c r="F58" s="22" t="s">
        <v>191</v>
      </c>
      <c r="G58" s="7">
        <v>0.5</v>
      </c>
      <c r="H58" s="23">
        <v>5.6</v>
      </c>
      <c r="I58" s="23">
        <f t="shared" si="17"/>
        <v>5.0999999999999996</v>
      </c>
      <c r="J58">
        <f t="shared" si="1"/>
        <v>3.4000000000000004</v>
      </c>
      <c r="K58" s="44">
        <f t="shared" si="15"/>
        <v>5.1000000000000005</v>
      </c>
      <c r="L58">
        <f t="shared" si="10"/>
        <v>5.1000000000000015E-4</v>
      </c>
      <c r="M58">
        <f t="shared" si="11"/>
        <v>2.2444080000000009E-2</v>
      </c>
      <c r="N58">
        <f t="shared" si="12"/>
        <v>6.1250999999999944E-3</v>
      </c>
      <c r="O58">
        <f t="shared" si="13"/>
        <v>6.1250999999999944</v>
      </c>
      <c r="P58">
        <f t="shared" si="16"/>
        <v>260</v>
      </c>
      <c r="Q58">
        <f t="shared" si="7"/>
        <v>2.35580769230769E-2</v>
      </c>
      <c r="R58">
        <v>2.1464094955489612</v>
      </c>
      <c r="S58">
        <f t="shared" si="8"/>
        <v>1.0975574312324656E-2</v>
      </c>
      <c r="T58" s="32"/>
    </row>
    <row r="59" spans="1:20">
      <c r="A59">
        <v>17</v>
      </c>
      <c r="B59" t="s">
        <v>174</v>
      </c>
      <c r="C59">
        <v>1</v>
      </c>
      <c r="D59" t="s">
        <v>179</v>
      </c>
      <c r="E59" t="s">
        <v>178</v>
      </c>
      <c r="F59" s="22" t="s">
        <v>191</v>
      </c>
      <c r="G59" s="23">
        <v>5.6</v>
      </c>
      <c r="H59" s="23">
        <v>10.7</v>
      </c>
      <c r="I59" s="23">
        <f t="shared" si="17"/>
        <v>5.0999999999999996</v>
      </c>
      <c r="J59">
        <f t="shared" si="1"/>
        <v>3.4000000000000004</v>
      </c>
      <c r="K59" s="44">
        <f t="shared" si="15"/>
        <v>5.1000000000000005</v>
      </c>
      <c r="L59">
        <f t="shared" si="10"/>
        <v>5.1000000000000015E-4</v>
      </c>
      <c r="M59">
        <f t="shared" si="11"/>
        <v>2.2444080000000009E-2</v>
      </c>
      <c r="N59">
        <f t="shared" si="12"/>
        <v>6.1250999999999944E-3</v>
      </c>
      <c r="O59">
        <f t="shared" si="13"/>
        <v>6.1250999999999944</v>
      </c>
      <c r="P59">
        <f t="shared" si="16"/>
        <v>260</v>
      </c>
      <c r="Q59">
        <f t="shared" si="7"/>
        <v>2.35580769230769E-2</v>
      </c>
      <c r="R59">
        <v>4.7480448065173118</v>
      </c>
      <c r="S59">
        <f t="shared" si="8"/>
        <v>4.9616374493223741E-3</v>
      </c>
      <c r="T59" s="32"/>
    </row>
    <row r="60" spans="1:20">
      <c r="A60">
        <v>18</v>
      </c>
      <c r="B60" t="s">
        <v>174</v>
      </c>
      <c r="C60">
        <v>2</v>
      </c>
      <c r="D60" t="s">
        <v>179</v>
      </c>
      <c r="E60" t="s">
        <v>172</v>
      </c>
      <c r="F60" s="22" t="s">
        <v>191</v>
      </c>
      <c r="G60" s="23">
        <v>10.7</v>
      </c>
      <c r="H60" s="23">
        <v>15.8</v>
      </c>
      <c r="I60" s="23">
        <f t="shared" si="17"/>
        <v>5.1000000000000014</v>
      </c>
      <c r="J60">
        <f t="shared" si="1"/>
        <v>3.3999999999999986</v>
      </c>
      <c r="K60" s="44">
        <f t="shared" si="15"/>
        <v>5.0999999999999979</v>
      </c>
      <c r="L60">
        <f t="shared" si="10"/>
        <v>5.0999999999999982E-4</v>
      </c>
      <c r="M60">
        <f t="shared" si="11"/>
        <v>2.2444079999999995E-2</v>
      </c>
      <c r="N60">
        <f t="shared" si="12"/>
        <v>6.125099999999991E-3</v>
      </c>
      <c r="O60">
        <f t="shared" si="13"/>
        <v>6.1250999999999909</v>
      </c>
      <c r="P60">
        <f t="shared" si="16"/>
        <v>260</v>
      </c>
      <c r="Q60">
        <f t="shared" si="7"/>
        <v>2.3558076923076886E-2</v>
      </c>
      <c r="R60">
        <v>5.1302502502502492</v>
      </c>
      <c r="S60">
        <f t="shared" si="8"/>
        <v>4.5919937184209962E-3</v>
      </c>
      <c r="T60" s="32"/>
    </row>
    <row r="61" spans="1:20">
      <c r="A61">
        <v>19</v>
      </c>
      <c r="B61" t="s">
        <v>174</v>
      </c>
      <c r="C61">
        <v>3</v>
      </c>
      <c r="D61" t="s">
        <v>179</v>
      </c>
      <c r="E61" t="s">
        <v>176</v>
      </c>
      <c r="F61" s="22" t="s">
        <v>191</v>
      </c>
      <c r="G61" s="23">
        <v>15.8</v>
      </c>
      <c r="H61" s="23">
        <v>20.9</v>
      </c>
      <c r="I61" s="23">
        <f t="shared" si="17"/>
        <v>5.0999999999999979</v>
      </c>
      <c r="J61">
        <f t="shared" si="1"/>
        <v>3.4000000000000021</v>
      </c>
      <c r="K61" s="44">
        <f t="shared" si="15"/>
        <v>5.1000000000000032</v>
      </c>
      <c r="L61">
        <f t="shared" si="10"/>
        <v>5.1000000000000036E-4</v>
      </c>
      <c r="M61">
        <f t="shared" si="11"/>
        <v>2.2444080000000019E-2</v>
      </c>
      <c r="N61">
        <f t="shared" si="12"/>
        <v>6.1250999999999979E-3</v>
      </c>
      <c r="O61">
        <f t="shared" si="13"/>
        <v>6.125099999999998</v>
      </c>
      <c r="P61">
        <f t="shared" si="16"/>
        <v>260</v>
      </c>
      <c r="Q61">
        <f t="shared" si="7"/>
        <v>2.3558076923076914E-2</v>
      </c>
      <c r="R61">
        <v>5.4</v>
      </c>
      <c r="S61">
        <f t="shared" si="8"/>
        <v>4.3626068376068361E-3</v>
      </c>
      <c r="T61" s="32"/>
    </row>
    <row r="62" spans="1:20">
      <c r="A62">
        <v>20</v>
      </c>
      <c r="B62" t="s">
        <v>174</v>
      </c>
      <c r="C62">
        <v>4</v>
      </c>
      <c r="D62" t="s">
        <v>179</v>
      </c>
      <c r="E62" t="s">
        <v>177</v>
      </c>
      <c r="F62" s="22" t="s">
        <v>191</v>
      </c>
      <c r="G62" s="23">
        <v>20.9</v>
      </c>
      <c r="H62" s="23">
        <v>26.2</v>
      </c>
      <c r="I62" s="23">
        <f t="shared" si="17"/>
        <v>5.3000000000000007</v>
      </c>
      <c r="J62">
        <f t="shared" si="1"/>
        <v>3.1999999999999993</v>
      </c>
      <c r="K62" s="44">
        <f t="shared" si="15"/>
        <v>4.7999999999999989</v>
      </c>
      <c r="L62">
        <f t="shared" si="10"/>
        <v>4.7999999999999996E-4</v>
      </c>
      <c r="M62">
        <f t="shared" si="11"/>
        <v>2.1123839999999998E-2</v>
      </c>
      <c r="N62">
        <f t="shared" si="12"/>
        <v>5.7647999999999918E-3</v>
      </c>
      <c r="O62">
        <f t="shared" si="13"/>
        <v>5.7647999999999922</v>
      </c>
      <c r="P62">
        <f t="shared" si="16"/>
        <v>260</v>
      </c>
      <c r="Q62">
        <f t="shared" si="7"/>
        <v>2.2172307692307661E-2</v>
      </c>
      <c r="R62">
        <v>5.2832727272727267</v>
      </c>
      <c r="S62">
        <f t="shared" si="8"/>
        <v>4.1966994393176455E-3</v>
      </c>
      <c r="T62" s="32"/>
    </row>
    <row r="63" spans="1:20">
      <c r="A63">
        <v>21</v>
      </c>
      <c r="B63" t="s">
        <v>174</v>
      </c>
      <c r="C63">
        <v>1</v>
      </c>
      <c r="D63" t="s">
        <v>180</v>
      </c>
      <c r="E63" t="s">
        <v>178</v>
      </c>
      <c r="F63" s="22" t="s">
        <v>191</v>
      </c>
      <c r="G63" s="7">
        <v>0.1</v>
      </c>
      <c r="H63" s="23">
        <v>5.7</v>
      </c>
      <c r="I63" s="23">
        <f t="shared" si="17"/>
        <v>5.6000000000000005</v>
      </c>
      <c r="J63">
        <f t="shared" si="1"/>
        <v>2.8999999999999995</v>
      </c>
      <c r="K63" s="44">
        <f t="shared" si="15"/>
        <v>4.3499999999999996</v>
      </c>
      <c r="L63">
        <f t="shared" si="10"/>
        <v>4.35E-4</v>
      </c>
      <c r="M63">
        <f t="shared" si="11"/>
        <v>1.9143480000000001E-2</v>
      </c>
      <c r="N63">
        <f t="shared" si="12"/>
        <v>5.2243499999999939E-3</v>
      </c>
      <c r="O63">
        <f t="shared" si="13"/>
        <v>5.2243499999999941</v>
      </c>
      <c r="P63">
        <f t="shared" si="16"/>
        <v>260</v>
      </c>
      <c r="Q63">
        <f t="shared" si="7"/>
        <v>2.0093653846153824E-2</v>
      </c>
      <c r="R63">
        <v>7.2787560738581156</v>
      </c>
      <c r="S63">
        <f t="shared" si="8"/>
        <v>2.7605889855714248E-3</v>
      </c>
      <c r="T63" s="32"/>
    </row>
    <row r="64" spans="1:20">
      <c r="A64">
        <v>22</v>
      </c>
      <c r="B64" t="s">
        <v>174</v>
      </c>
      <c r="C64">
        <v>2</v>
      </c>
      <c r="D64" t="s">
        <v>180</v>
      </c>
      <c r="E64" t="s">
        <v>172</v>
      </c>
      <c r="F64" s="22" t="s">
        <v>191</v>
      </c>
      <c r="G64" s="23">
        <v>5.7</v>
      </c>
      <c r="H64" s="23">
        <v>10.199999999999999</v>
      </c>
      <c r="I64" s="23">
        <f t="shared" si="17"/>
        <v>4.4999999999999991</v>
      </c>
      <c r="J64">
        <f t="shared" si="1"/>
        <v>4.0000000000000009</v>
      </c>
      <c r="K64" s="44">
        <f t="shared" si="15"/>
        <v>6.0000000000000018</v>
      </c>
      <c r="L64">
        <f t="shared" si="10"/>
        <v>6.0000000000000016E-4</v>
      </c>
      <c r="M64">
        <f t="shared" si="11"/>
        <v>2.640480000000001E-2</v>
      </c>
      <c r="N64">
        <f t="shared" si="12"/>
        <v>7.2059999999999937E-3</v>
      </c>
      <c r="O64">
        <f t="shared" si="13"/>
        <v>7.2059999999999933</v>
      </c>
      <c r="P64">
        <f t="shared" si="16"/>
        <v>260</v>
      </c>
      <c r="Q64">
        <f t="shared" si="7"/>
        <v>2.771538461538459E-2</v>
      </c>
      <c r="R64">
        <v>7.6972047244094481</v>
      </c>
      <c r="S64">
        <f t="shared" si="8"/>
        <v>3.6007077384200658E-3</v>
      </c>
      <c r="T64" s="32"/>
    </row>
    <row r="65" spans="1:20">
      <c r="A65">
        <v>23</v>
      </c>
      <c r="B65" t="s">
        <v>174</v>
      </c>
      <c r="C65">
        <v>3</v>
      </c>
      <c r="D65" t="s">
        <v>180</v>
      </c>
      <c r="E65" t="s">
        <v>176</v>
      </c>
      <c r="F65" s="22" t="s">
        <v>191</v>
      </c>
      <c r="G65" s="23">
        <v>10.199999999999999</v>
      </c>
      <c r="H65" s="23">
        <v>15.8</v>
      </c>
      <c r="I65" s="23">
        <f t="shared" si="17"/>
        <v>5.6000000000000014</v>
      </c>
      <c r="J65">
        <f t="shared" si="1"/>
        <v>2.8999999999999986</v>
      </c>
      <c r="K65" s="44">
        <f t="shared" si="15"/>
        <v>4.3499999999999979</v>
      </c>
      <c r="L65">
        <f t="shared" si="10"/>
        <v>4.3499999999999984E-4</v>
      </c>
      <c r="M65">
        <f t="shared" si="11"/>
        <v>1.9143479999999994E-2</v>
      </c>
      <c r="N65">
        <f t="shared" si="12"/>
        <v>5.2243499999999922E-3</v>
      </c>
      <c r="O65">
        <f t="shared" si="13"/>
        <v>5.2243499999999923</v>
      </c>
      <c r="P65">
        <f t="shared" si="16"/>
        <v>260</v>
      </c>
      <c r="Q65">
        <f t="shared" si="7"/>
        <v>2.0093653846153817E-2</v>
      </c>
      <c r="R65">
        <v>7.6300963391136811</v>
      </c>
      <c r="S65">
        <f t="shared" si="8"/>
        <v>2.6334731506794992E-3</v>
      </c>
      <c r="T65" s="32"/>
    </row>
    <row r="66" spans="1:20">
      <c r="A66">
        <v>24</v>
      </c>
      <c r="B66" t="s">
        <v>174</v>
      </c>
      <c r="C66">
        <v>4</v>
      </c>
      <c r="D66" t="s">
        <v>180</v>
      </c>
      <c r="E66" t="s">
        <v>177</v>
      </c>
      <c r="F66" s="22" t="s">
        <v>191</v>
      </c>
      <c r="G66" s="23">
        <v>15.8</v>
      </c>
      <c r="H66" s="23">
        <v>21.1</v>
      </c>
      <c r="I66" s="23">
        <f t="shared" si="17"/>
        <v>5.3000000000000007</v>
      </c>
      <c r="J66">
        <f t="shared" si="1"/>
        <v>3.1999999999999993</v>
      </c>
      <c r="K66" s="44">
        <f t="shared" si="15"/>
        <v>4.7999999999999989</v>
      </c>
      <c r="L66">
        <f t="shared" si="10"/>
        <v>4.7999999999999996E-4</v>
      </c>
      <c r="M66">
        <f t="shared" si="11"/>
        <v>2.1123839999999998E-2</v>
      </c>
      <c r="N66">
        <f t="shared" si="12"/>
        <v>5.7647999999999918E-3</v>
      </c>
      <c r="O66">
        <f t="shared" si="13"/>
        <v>5.7647999999999922</v>
      </c>
      <c r="P66">
        <f t="shared" si="16"/>
        <v>260</v>
      </c>
      <c r="Q66">
        <f t="shared" si="7"/>
        <v>2.2172307692307661E-2</v>
      </c>
      <c r="R66">
        <v>7.5163877952755902</v>
      </c>
      <c r="S66">
        <f t="shared" si="8"/>
        <v>2.9498621274229651E-3</v>
      </c>
      <c r="T66" s="32"/>
    </row>
    <row r="67" spans="1:20">
      <c r="A67">
        <v>25</v>
      </c>
      <c r="B67" t="s">
        <v>175</v>
      </c>
      <c r="C67">
        <v>1</v>
      </c>
      <c r="D67" t="s">
        <v>173</v>
      </c>
      <c r="E67" t="s">
        <v>172</v>
      </c>
      <c r="F67" s="22" t="s">
        <v>191</v>
      </c>
      <c r="G67" s="23">
        <v>21.1</v>
      </c>
      <c r="H67" s="23">
        <v>26.4</v>
      </c>
      <c r="I67" s="23">
        <f t="shared" si="17"/>
        <v>5.2999999999999972</v>
      </c>
      <c r="J67">
        <f t="shared" si="1"/>
        <v>3.2000000000000028</v>
      </c>
      <c r="K67" s="44">
        <f t="shared" si="15"/>
        <v>4.8000000000000043</v>
      </c>
      <c r="L67">
        <f t="shared" si="10"/>
        <v>4.8000000000000045E-4</v>
      </c>
      <c r="M67">
        <f t="shared" si="11"/>
        <v>2.1123840000000022E-2</v>
      </c>
      <c r="N67">
        <f t="shared" si="12"/>
        <v>5.7647999999999987E-3</v>
      </c>
      <c r="O67">
        <f t="shared" si="13"/>
        <v>5.7647999999999984</v>
      </c>
      <c r="P67">
        <f t="shared" si="16"/>
        <v>260</v>
      </c>
      <c r="Q67">
        <f t="shared" si="7"/>
        <v>2.2172307692307686E-2</v>
      </c>
      <c r="R67">
        <v>1.3909597523219817</v>
      </c>
      <c r="S67">
        <f t="shared" si="8"/>
        <v>1.5940294214332667E-2</v>
      </c>
      <c r="T67" s="32"/>
    </row>
    <row r="68" spans="1:20">
      <c r="A68">
        <v>26</v>
      </c>
      <c r="B68" t="s">
        <v>175</v>
      </c>
      <c r="C68">
        <v>2</v>
      </c>
      <c r="D68" t="s">
        <v>173</v>
      </c>
      <c r="E68" t="s">
        <v>178</v>
      </c>
      <c r="F68" s="22" t="s">
        <v>191</v>
      </c>
      <c r="G68" s="23">
        <v>26.4</v>
      </c>
      <c r="H68" s="23">
        <v>31.1</v>
      </c>
      <c r="I68" s="23">
        <f t="shared" si="17"/>
        <v>4.7000000000000028</v>
      </c>
      <c r="J68">
        <f t="shared" si="1"/>
        <v>3.7999999999999972</v>
      </c>
      <c r="K68" s="44">
        <f t="shared" si="15"/>
        <v>5.6999999999999957</v>
      </c>
      <c r="L68">
        <f t="shared" si="10"/>
        <v>5.6999999999999965E-4</v>
      </c>
      <c r="M68">
        <f t="shared" si="11"/>
        <v>2.5084559999999985E-2</v>
      </c>
      <c r="N68">
        <f t="shared" si="12"/>
        <v>6.8456999999999876E-3</v>
      </c>
      <c r="O68">
        <f t="shared" si="13"/>
        <v>6.8456999999999875</v>
      </c>
      <c r="P68">
        <f t="shared" si="16"/>
        <v>260</v>
      </c>
      <c r="Q68">
        <f t="shared" si="7"/>
        <v>2.6329615384615337E-2</v>
      </c>
      <c r="R68">
        <v>1.851634121274409</v>
      </c>
      <c r="S68">
        <f t="shared" si="8"/>
        <v>1.4219664177766215E-2</v>
      </c>
      <c r="T68" s="32"/>
    </row>
    <row r="69" spans="1:20">
      <c r="A69">
        <v>27</v>
      </c>
      <c r="B69" t="s">
        <v>175</v>
      </c>
      <c r="C69">
        <v>3</v>
      </c>
      <c r="D69" t="s">
        <v>173</v>
      </c>
      <c r="E69" t="s">
        <v>177</v>
      </c>
      <c r="F69" s="22" t="s">
        <v>191</v>
      </c>
      <c r="G69" s="23">
        <v>31.1</v>
      </c>
      <c r="H69" s="23">
        <v>36.5</v>
      </c>
      <c r="I69" s="23">
        <f t="shared" si="17"/>
        <v>5.3999999999999986</v>
      </c>
      <c r="J69">
        <f t="shared" si="1"/>
        <v>3.1000000000000014</v>
      </c>
      <c r="K69" s="44">
        <f t="shared" si="15"/>
        <v>4.6500000000000021</v>
      </c>
      <c r="L69">
        <f t="shared" si="10"/>
        <v>4.6500000000000024E-4</v>
      </c>
      <c r="M69">
        <f t="shared" si="11"/>
        <v>2.0463720000000012E-2</v>
      </c>
      <c r="N69">
        <f t="shared" si="12"/>
        <v>5.5846499999999966E-3</v>
      </c>
      <c r="O69">
        <f t="shared" si="13"/>
        <v>5.5846499999999963</v>
      </c>
      <c r="P69">
        <f t="shared" si="16"/>
        <v>260</v>
      </c>
      <c r="Q69">
        <f t="shared" si="7"/>
        <v>2.1479423076923063E-2</v>
      </c>
      <c r="R69">
        <v>0.80333333333333368</v>
      </c>
      <c r="S69">
        <f t="shared" si="8"/>
        <v>2.6737871050111685E-2</v>
      </c>
      <c r="T69" s="32"/>
    </row>
    <row r="70" spans="1:20">
      <c r="A70">
        <v>28</v>
      </c>
      <c r="B70" t="s">
        <v>175</v>
      </c>
      <c r="C70">
        <v>4</v>
      </c>
      <c r="D70" t="s">
        <v>173</v>
      </c>
      <c r="E70" t="s">
        <v>176</v>
      </c>
      <c r="F70" s="22" t="s">
        <v>191</v>
      </c>
      <c r="G70" s="23">
        <v>36.5</v>
      </c>
      <c r="H70" s="23">
        <v>41</v>
      </c>
      <c r="I70" s="23">
        <f t="shared" si="17"/>
        <v>4.5</v>
      </c>
      <c r="J70">
        <f t="shared" si="1"/>
        <v>4</v>
      </c>
      <c r="K70" s="44">
        <f t="shared" si="15"/>
        <v>6</v>
      </c>
      <c r="L70">
        <f t="shared" si="10"/>
        <v>6.0000000000000006E-4</v>
      </c>
      <c r="M70">
        <f t="shared" si="11"/>
        <v>2.6404800000000003E-2</v>
      </c>
      <c r="N70">
        <f t="shared" si="12"/>
        <v>7.2059999999999919E-3</v>
      </c>
      <c r="O70">
        <f t="shared" si="13"/>
        <v>7.2059999999999915</v>
      </c>
      <c r="P70">
        <f t="shared" si="16"/>
        <v>260</v>
      </c>
      <c r="Q70">
        <f t="shared" si="7"/>
        <v>2.7715384615384583E-2</v>
      </c>
      <c r="R70">
        <v>1.903218274111675</v>
      </c>
      <c r="S70">
        <f t="shared" si="8"/>
        <v>1.4562378363207293E-2</v>
      </c>
      <c r="T70" s="32"/>
    </row>
    <row r="71" spans="1:20">
      <c r="A71">
        <v>29</v>
      </c>
      <c r="B71" t="s">
        <v>175</v>
      </c>
      <c r="C71">
        <v>1</v>
      </c>
      <c r="D71" t="s">
        <v>179</v>
      </c>
      <c r="E71" t="s">
        <v>172</v>
      </c>
      <c r="F71" s="22" t="s">
        <v>191</v>
      </c>
      <c r="G71" s="23">
        <v>41</v>
      </c>
      <c r="H71" s="23">
        <v>46.3</v>
      </c>
      <c r="I71" s="23">
        <f t="shared" si="17"/>
        <v>5.2999999999999972</v>
      </c>
      <c r="J71">
        <f t="shared" si="1"/>
        <v>3.2000000000000028</v>
      </c>
      <c r="K71" s="44">
        <f t="shared" si="15"/>
        <v>4.8000000000000043</v>
      </c>
      <c r="L71">
        <f t="shared" si="10"/>
        <v>4.8000000000000045E-4</v>
      </c>
      <c r="M71">
        <f t="shared" si="11"/>
        <v>2.1123840000000022E-2</v>
      </c>
      <c r="N71">
        <f t="shared" si="12"/>
        <v>5.7647999999999987E-3</v>
      </c>
      <c r="O71">
        <f t="shared" si="13"/>
        <v>5.7647999999999984</v>
      </c>
      <c r="P71">
        <f t="shared" si="16"/>
        <v>260</v>
      </c>
      <c r="Q71">
        <f t="shared" si="7"/>
        <v>2.2172307692307686E-2</v>
      </c>
      <c r="R71">
        <v>3.6955025906735752</v>
      </c>
      <c r="S71">
        <f t="shared" si="8"/>
        <v>5.9998084558956742E-3</v>
      </c>
      <c r="T71" s="32"/>
    </row>
    <row r="72" spans="1:20">
      <c r="A72">
        <v>30</v>
      </c>
      <c r="B72" t="s">
        <v>175</v>
      </c>
      <c r="C72">
        <v>2</v>
      </c>
      <c r="D72" t="s">
        <v>179</v>
      </c>
      <c r="E72" t="s">
        <v>178</v>
      </c>
      <c r="F72" s="22" t="s">
        <v>191</v>
      </c>
      <c r="G72" s="23">
        <v>0.5</v>
      </c>
      <c r="H72" s="23">
        <v>5.5</v>
      </c>
      <c r="I72" s="23">
        <f t="shared" si="17"/>
        <v>5</v>
      </c>
      <c r="J72">
        <f t="shared" si="1"/>
        <v>3.5</v>
      </c>
      <c r="K72" s="44">
        <f t="shared" si="15"/>
        <v>5.25</v>
      </c>
      <c r="L72">
        <f t="shared" si="10"/>
        <v>5.2500000000000008E-4</v>
      </c>
      <c r="M72">
        <f t="shared" si="11"/>
        <v>2.3104200000000005E-2</v>
      </c>
      <c r="N72">
        <f t="shared" si="12"/>
        <v>6.3052499999999932E-3</v>
      </c>
      <c r="O72">
        <f t="shared" si="13"/>
        <v>6.3052499999999929</v>
      </c>
      <c r="P72">
        <f t="shared" si="16"/>
        <v>260</v>
      </c>
      <c r="Q72">
        <f t="shared" si="7"/>
        <v>2.4250961538461513E-2</v>
      </c>
      <c r="R72">
        <v>1.5859737638748737</v>
      </c>
      <c r="S72">
        <f t="shared" si="8"/>
        <v>1.529089704435666E-2</v>
      </c>
      <c r="T72" s="32"/>
    </row>
    <row r="73" spans="1:20">
      <c r="A73">
        <v>31</v>
      </c>
      <c r="B73" t="s">
        <v>175</v>
      </c>
      <c r="C73">
        <v>3</v>
      </c>
      <c r="D73" t="s">
        <v>179</v>
      </c>
      <c r="E73" t="s">
        <v>177</v>
      </c>
      <c r="F73" s="22" t="s">
        <v>191</v>
      </c>
      <c r="G73" s="23">
        <v>5.5</v>
      </c>
      <c r="H73" s="23">
        <v>11</v>
      </c>
      <c r="I73" s="23">
        <f t="shared" si="17"/>
        <v>5.5</v>
      </c>
      <c r="J73">
        <f t="shared" ref="J73:J90" si="18">AVERAGE($J$4:$J$6)-I73</f>
        <v>3</v>
      </c>
      <c r="K73" s="44">
        <f t="shared" si="15"/>
        <v>4.5</v>
      </c>
      <c r="L73">
        <f t="shared" si="10"/>
        <v>4.5000000000000004E-4</v>
      </c>
      <c r="M73">
        <f t="shared" si="11"/>
        <v>1.9803600000000005E-2</v>
      </c>
      <c r="N73">
        <f t="shared" si="12"/>
        <v>5.4044999999999944E-3</v>
      </c>
      <c r="O73">
        <f t="shared" si="13"/>
        <v>5.4044999999999943</v>
      </c>
      <c r="P73">
        <f t="shared" si="16"/>
        <v>260</v>
      </c>
      <c r="Q73">
        <f t="shared" si="7"/>
        <v>2.078653846153844E-2</v>
      </c>
      <c r="R73">
        <v>2.627982107355864</v>
      </c>
      <c r="S73">
        <f t="shared" si="8"/>
        <v>7.9096955810147238E-3</v>
      </c>
      <c r="T73" s="32"/>
    </row>
    <row r="74" spans="1:20">
      <c r="A74">
        <v>32</v>
      </c>
      <c r="B74" t="s">
        <v>175</v>
      </c>
      <c r="C74">
        <v>4</v>
      </c>
      <c r="D74" t="s">
        <v>179</v>
      </c>
      <c r="E74" t="s">
        <v>176</v>
      </c>
      <c r="F74" s="22" t="s">
        <v>191</v>
      </c>
      <c r="G74" s="23">
        <v>11</v>
      </c>
      <c r="H74" s="23">
        <v>15.9</v>
      </c>
      <c r="I74" s="23">
        <f t="shared" si="17"/>
        <v>4.9000000000000004</v>
      </c>
      <c r="J74" s="7">
        <f t="shared" si="18"/>
        <v>3.5999999999999996</v>
      </c>
      <c r="K74" s="44">
        <f t="shared" si="15"/>
        <v>5.3999999999999995</v>
      </c>
      <c r="L74">
        <f t="shared" si="10"/>
        <v>5.399999999999999E-4</v>
      </c>
      <c r="M74">
        <f t="shared" si="11"/>
        <v>2.3764319999999999E-2</v>
      </c>
      <c r="N74">
        <f t="shared" si="12"/>
        <v>6.4853999999999919E-3</v>
      </c>
      <c r="O74">
        <f t="shared" si="13"/>
        <v>6.4853999999999923</v>
      </c>
      <c r="P74">
        <f t="shared" si="16"/>
        <v>260</v>
      </c>
      <c r="Q74">
        <f t="shared" si="7"/>
        <v>2.4943846153846125E-2</v>
      </c>
      <c r="R74">
        <v>5.2861001964636545</v>
      </c>
      <c r="S74">
        <f t="shared" si="8"/>
        <v>4.7187615116590668E-3</v>
      </c>
      <c r="T74" s="32"/>
    </row>
    <row r="75" spans="1:20">
      <c r="A75">
        <v>33</v>
      </c>
      <c r="B75" t="s">
        <v>175</v>
      </c>
      <c r="C75">
        <v>1</v>
      </c>
      <c r="D75" t="s">
        <v>180</v>
      </c>
      <c r="E75" t="s">
        <v>172</v>
      </c>
      <c r="F75" s="22" t="s">
        <v>191</v>
      </c>
      <c r="G75" s="23">
        <v>15.9</v>
      </c>
      <c r="H75" s="23">
        <v>21.3</v>
      </c>
      <c r="I75" s="23">
        <f t="shared" si="17"/>
        <v>5.4</v>
      </c>
      <c r="J75" s="7">
        <f t="shared" si="18"/>
        <v>3.0999999999999996</v>
      </c>
      <c r="K75" s="44">
        <f t="shared" si="15"/>
        <v>4.6499999999999995</v>
      </c>
      <c r="L75">
        <f t="shared" si="10"/>
        <v>4.6499999999999997E-4</v>
      </c>
      <c r="M75">
        <f t="shared" si="11"/>
        <v>2.0463720000000001E-2</v>
      </c>
      <c r="N75">
        <f t="shared" si="12"/>
        <v>5.5846499999999931E-3</v>
      </c>
      <c r="O75">
        <f t="shared" si="13"/>
        <v>5.5846499999999928</v>
      </c>
      <c r="P75">
        <f t="shared" si="16"/>
        <v>260</v>
      </c>
      <c r="Q75">
        <f t="shared" ref="Q75:Q90" si="19">O75/P75</f>
        <v>2.1479423076923049E-2</v>
      </c>
      <c r="R75">
        <v>7.3162790697674414</v>
      </c>
      <c r="S75">
        <f t="shared" ref="S75:S90" si="20">Q75/R75</f>
        <v>2.9358397721159922E-3</v>
      </c>
      <c r="T75" s="32"/>
    </row>
    <row r="76" spans="1:20">
      <c r="A76">
        <v>34</v>
      </c>
      <c r="B76" t="s">
        <v>175</v>
      </c>
      <c r="C76">
        <v>2</v>
      </c>
      <c r="D76" t="s">
        <v>180</v>
      </c>
      <c r="E76" t="s">
        <v>178</v>
      </c>
      <c r="F76" s="22" t="s">
        <v>191</v>
      </c>
      <c r="G76" s="23">
        <v>21.3</v>
      </c>
      <c r="H76" s="23">
        <v>26.8</v>
      </c>
      <c r="I76" s="23">
        <f t="shared" si="17"/>
        <v>5.5</v>
      </c>
      <c r="J76" s="7">
        <f t="shared" si="18"/>
        <v>3</v>
      </c>
      <c r="K76" s="44">
        <f t="shared" si="15"/>
        <v>4.5</v>
      </c>
      <c r="L76">
        <f t="shared" si="10"/>
        <v>4.5000000000000004E-4</v>
      </c>
      <c r="M76">
        <f t="shared" si="11"/>
        <v>1.9803600000000005E-2</v>
      </c>
      <c r="N76">
        <f t="shared" si="12"/>
        <v>5.4044999999999944E-3</v>
      </c>
      <c r="O76">
        <f t="shared" si="13"/>
        <v>5.4044999999999943</v>
      </c>
      <c r="P76">
        <f t="shared" si="16"/>
        <v>260</v>
      </c>
      <c r="Q76">
        <f t="shared" si="19"/>
        <v>2.078653846153844E-2</v>
      </c>
      <c r="R76">
        <v>7.2952023121387288</v>
      </c>
      <c r="S76">
        <f t="shared" si="20"/>
        <v>2.8493436606893039E-3</v>
      </c>
      <c r="T76" s="32"/>
    </row>
    <row r="77" spans="1:20">
      <c r="A77">
        <v>35</v>
      </c>
      <c r="B77" t="s">
        <v>175</v>
      </c>
      <c r="C77">
        <v>3</v>
      </c>
      <c r="D77" t="s">
        <v>180</v>
      </c>
      <c r="E77" t="s">
        <v>177</v>
      </c>
      <c r="F77" s="22" t="s">
        <v>191</v>
      </c>
      <c r="G77" s="23">
        <v>26.8</v>
      </c>
      <c r="H77" s="23">
        <v>32.299999999999997</v>
      </c>
      <c r="I77" s="23">
        <f t="shared" si="17"/>
        <v>5.4999999999999964</v>
      </c>
      <c r="J77" s="7">
        <f t="shared" si="18"/>
        <v>3.0000000000000036</v>
      </c>
      <c r="K77" s="44">
        <f t="shared" si="15"/>
        <v>4.5000000000000053</v>
      </c>
      <c r="L77">
        <f t="shared" si="10"/>
        <v>4.5000000000000058E-4</v>
      </c>
      <c r="M77">
        <f t="shared" si="11"/>
        <v>1.9803600000000025E-2</v>
      </c>
      <c r="N77">
        <f t="shared" si="12"/>
        <v>5.4045000000000004E-3</v>
      </c>
      <c r="O77">
        <f t="shared" si="13"/>
        <v>5.4045000000000005</v>
      </c>
      <c r="P77">
        <f t="shared" si="16"/>
        <v>260</v>
      </c>
      <c r="Q77">
        <f t="shared" si="19"/>
        <v>2.0786538461538464E-2</v>
      </c>
      <c r="R77">
        <v>7.4194294003868482</v>
      </c>
      <c r="S77">
        <f t="shared" si="20"/>
        <v>2.801635724231658E-3</v>
      </c>
      <c r="T77" s="32"/>
    </row>
    <row r="78" spans="1:20">
      <c r="A78">
        <v>36</v>
      </c>
      <c r="B78" t="s">
        <v>175</v>
      </c>
      <c r="C78">
        <v>4</v>
      </c>
      <c r="D78" t="s">
        <v>180</v>
      </c>
      <c r="E78" t="s">
        <v>176</v>
      </c>
      <c r="F78" s="22" t="s">
        <v>191</v>
      </c>
      <c r="G78" s="23">
        <v>32.299999999999997</v>
      </c>
      <c r="H78" s="7">
        <v>37.700000000000003</v>
      </c>
      <c r="I78" s="23">
        <f t="shared" si="17"/>
        <v>5.4000000000000057</v>
      </c>
      <c r="J78" s="7">
        <f t="shared" si="18"/>
        <v>3.0999999999999943</v>
      </c>
      <c r="K78" s="44">
        <f t="shared" si="15"/>
        <v>4.6499999999999915</v>
      </c>
      <c r="L78">
        <f t="shared" si="10"/>
        <v>4.6499999999999921E-4</v>
      </c>
      <c r="M78">
        <f t="shared" si="11"/>
        <v>2.0463719999999967E-2</v>
      </c>
      <c r="N78">
        <f t="shared" si="12"/>
        <v>5.5846499999999836E-3</v>
      </c>
      <c r="O78">
        <f t="shared" si="13"/>
        <v>5.5846499999999839</v>
      </c>
      <c r="P78">
        <f t="shared" si="16"/>
        <v>260</v>
      </c>
      <c r="Q78">
        <f t="shared" si="19"/>
        <v>2.1479423076923014E-2</v>
      </c>
      <c r="R78">
        <v>7.7228965517241406</v>
      </c>
      <c r="S78">
        <f t="shared" si="20"/>
        <v>2.7812651552515904E-3</v>
      </c>
      <c r="T78" s="32"/>
    </row>
    <row r="79" spans="1:20">
      <c r="A79">
        <v>1</v>
      </c>
      <c r="B79" t="s">
        <v>171</v>
      </c>
      <c r="C79">
        <v>1</v>
      </c>
      <c r="D79" t="s">
        <v>173</v>
      </c>
      <c r="E79" t="s">
        <v>176</v>
      </c>
      <c r="F79" s="22" t="s">
        <v>192</v>
      </c>
      <c r="G79" s="7">
        <v>9.1</v>
      </c>
      <c r="H79" s="23">
        <v>13.5</v>
      </c>
      <c r="I79" s="23">
        <f>H79-G79</f>
        <v>4.4000000000000004</v>
      </c>
      <c r="J79" s="7">
        <f t="shared" si="18"/>
        <v>4.0999999999999996</v>
      </c>
      <c r="K79" s="44">
        <f t="shared" si="15"/>
        <v>6.1499999999999995</v>
      </c>
      <c r="L79">
        <f t="shared" si="10"/>
        <v>6.1499999999999999E-4</v>
      </c>
      <c r="M79">
        <f t="shared" si="11"/>
        <v>2.7064920000000003E-2</v>
      </c>
      <c r="N79">
        <f t="shared" si="12"/>
        <v>7.3861499999999915E-3</v>
      </c>
      <c r="O79">
        <f t="shared" si="13"/>
        <v>7.3861499999999918</v>
      </c>
      <c r="P79" s="23">
        <v>29</v>
      </c>
      <c r="Q79">
        <f t="shared" si="19"/>
        <v>0.2546948275862066</v>
      </c>
      <c r="R79">
        <v>4.1394466403162049</v>
      </c>
      <c r="S79">
        <f t="shared" si="20"/>
        <v>6.1528713791259529E-2</v>
      </c>
      <c r="T79" s="32"/>
    </row>
    <row r="80" spans="1:20">
      <c r="A80">
        <v>2</v>
      </c>
      <c r="B80" t="s">
        <v>171</v>
      </c>
      <c r="C80">
        <v>2</v>
      </c>
      <c r="D80" t="s">
        <v>173</v>
      </c>
      <c r="E80" t="s">
        <v>177</v>
      </c>
      <c r="F80" s="22" t="s">
        <v>192</v>
      </c>
      <c r="G80" s="23">
        <v>13.5</v>
      </c>
      <c r="H80" s="7">
        <v>18.2</v>
      </c>
      <c r="I80" s="23">
        <f t="shared" ref="I80:I90" si="21">H80-G80</f>
        <v>4.6999999999999993</v>
      </c>
      <c r="J80" s="7">
        <f t="shared" si="18"/>
        <v>3.8000000000000007</v>
      </c>
      <c r="K80" s="44">
        <f t="shared" si="15"/>
        <v>5.7000000000000011</v>
      </c>
      <c r="L80">
        <f t="shared" si="10"/>
        <v>5.7000000000000019E-4</v>
      </c>
      <c r="M80">
        <f t="shared" si="11"/>
        <v>2.5084560000000009E-2</v>
      </c>
      <c r="N80">
        <f t="shared" si="12"/>
        <v>6.8456999999999936E-3</v>
      </c>
      <c r="O80">
        <f t="shared" si="13"/>
        <v>6.8456999999999937</v>
      </c>
      <c r="P80" s="23">
        <v>29</v>
      </c>
      <c r="Q80">
        <f t="shared" si="19"/>
        <v>0.23605862068965494</v>
      </c>
      <c r="R80">
        <v>1.7631963470319634</v>
      </c>
      <c r="S80">
        <f t="shared" si="20"/>
        <v>0.13388107404318236</v>
      </c>
      <c r="T80" s="32"/>
    </row>
    <row r="81" spans="1:20">
      <c r="A81">
        <v>3</v>
      </c>
      <c r="B81" t="s">
        <v>171</v>
      </c>
      <c r="C81">
        <v>3</v>
      </c>
      <c r="D81" t="s">
        <v>173</v>
      </c>
      <c r="E81" t="s">
        <v>178</v>
      </c>
      <c r="F81" s="22" t="s">
        <v>192</v>
      </c>
      <c r="G81" s="7">
        <v>18.2</v>
      </c>
      <c r="H81" s="7">
        <v>22.7</v>
      </c>
      <c r="I81" s="23">
        <f t="shared" si="21"/>
        <v>4.5</v>
      </c>
      <c r="J81" s="7">
        <f t="shared" si="18"/>
        <v>4</v>
      </c>
      <c r="K81" s="44">
        <f t="shared" si="15"/>
        <v>6</v>
      </c>
      <c r="L81">
        <f t="shared" si="10"/>
        <v>6.0000000000000006E-4</v>
      </c>
      <c r="M81">
        <f t="shared" si="11"/>
        <v>2.6404800000000003E-2</v>
      </c>
      <c r="N81">
        <f t="shared" si="12"/>
        <v>7.2059999999999919E-3</v>
      </c>
      <c r="O81">
        <f t="shared" si="13"/>
        <v>7.2059999999999915</v>
      </c>
      <c r="P81" s="23">
        <v>29</v>
      </c>
      <c r="Q81">
        <f t="shared" si="19"/>
        <v>0.24848275862068936</v>
      </c>
      <c r="R81">
        <v>2.3243283582089549</v>
      </c>
      <c r="S81">
        <f t="shared" si="20"/>
        <v>0.10690518736008597</v>
      </c>
      <c r="T81" s="32"/>
    </row>
    <row r="82" spans="1:20">
      <c r="A82">
        <v>4</v>
      </c>
      <c r="B82" t="s">
        <v>171</v>
      </c>
      <c r="C82">
        <v>4</v>
      </c>
      <c r="D82" t="s">
        <v>173</v>
      </c>
      <c r="E82" t="s">
        <v>172</v>
      </c>
      <c r="F82" s="22" t="s">
        <v>192</v>
      </c>
      <c r="G82" s="7">
        <v>22.7</v>
      </c>
      <c r="H82" s="23">
        <v>27.4</v>
      </c>
      <c r="I82" s="23">
        <f t="shared" si="21"/>
        <v>4.6999999999999993</v>
      </c>
      <c r="J82" s="7">
        <f t="shared" si="18"/>
        <v>3.8000000000000007</v>
      </c>
      <c r="K82" s="44">
        <f t="shared" si="15"/>
        <v>5.7000000000000011</v>
      </c>
      <c r="L82">
        <f t="shared" si="10"/>
        <v>5.7000000000000019E-4</v>
      </c>
      <c r="M82">
        <f t="shared" si="11"/>
        <v>2.5084560000000009E-2</v>
      </c>
      <c r="N82">
        <f t="shared" si="12"/>
        <v>6.8456999999999936E-3</v>
      </c>
      <c r="O82">
        <f t="shared" si="13"/>
        <v>6.8456999999999937</v>
      </c>
      <c r="P82" s="23">
        <v>29</v>
      </c>
      <c r="Q82">
        <f t="shared" si="19"/>
        <v>0.23605862068965494</v>
      </c>
      <c r="R82">
        <v>1.7792907801418441</v>
      </c>
      <c r="S82">
        <f t="shared" si="20"/>
        <v>0.13267006344563673</v>
      </c>
      <c r="T82" s="32"/>
    </row>
    <row r="83" spans="1:20">
      <c r="A83">
        <v>5</v>
      </c>
      <c r="B83" t="s">
        <v>171</v>
      </c>
      <c r="C83">
        <v>1</v>
      </c>
      <c r="D83" t="s">
        <v>179</v>
      </c>
      <c r="E83" t="s">
        <v>176</v>
      </c>
      <c r="F83" s="22" t="s">
        <v>192</v>
      </c>
      <c r="G83" s="23">
        <v>27.4</v>
      </c>
      <c r="H83" s="23">
        <v>32.5</v>
      </c>
      <c r="I83" s="23">
        <f t="shared" si="21"/>
        <v>5.1000000000000014</v>
      </c>
      <c r="J83" s="7">
        <f t="shared" si="18"/>
        <v>3.3999999999999986</v>
      </c>
      <c r="K83" s="44">
        <f t="shared" si="15"/>
        <v>5.0999999999999979</v>
      </c>
      <c r="L83">
        <f t="shared" si="10"/>
        <v>5.0999999999999982E-4</v>
      </c>
      <c r="M83">
        <f t="shared" si="11"/>
        <v>2.2444079999999995E-2</v>
      </c>
      <c r="N83">
        <f t="shared" si="12"/>
        <v>6.125099999999991E-3</v>
      </c>
      <c r="O83">
        <f t="shared" si="13"/>
        <v>6.1250999999999909</v>
      </c>
      <c r="P83" s="23">
        <v>29</v>
      </c>
      <c r="Q83">
        <f t="shared" si="19"/>
        <v>0.21121034482758588</v>
      </c>
      <c r="R83">
        <v>4.1031525851197976</v>
      </c>
      <c r="S83">
        <f t="shared" si="20"/>
        <v>5.1475137822937993E-2</v>
      </c>
      <c r="T83" s="32"/>
    </row>
    <row r="84" spans="1:20">
      <c r="A84">
        <v>6</v>
      </c>
      <c r="B84" t="s">
        <v>171</v>
      </c>
      <c r="C84">
        <v>2</v>
      </c>
      <c r="D84" t="s">
        <v>179</v>
      </c>
      <c r="E84" t="s">
        <v>177</v>
      </c>
      <c r="F84" s="22" t="s">
        <v>192</v>
      </c>
      <c r="G84" s="23">
        <v>32.5</v>
      </c>
      <c r="H84" s="23">
        <v>37.700000000000003</v>
      </c>
      <c r="I84" s="23">
        <f t="shared" si="21"/>
        <v>5.2000000000000028</v>
      </c>
      <c r="J84" s="7">
        <f t="shared" si="18"/>
        <v>3.2999999999999972</v>
      </c>
      <c r="K84" s="44">
        <f t="shared" si="15"/>
        <v>4.9499999999999957</v>
      </c>
      <c r="L84">
        <f t="shared" si="10"/>
        <v>4.9499999999999956E-4</v>
      </c>
      <c r="M84">
        <f t="shared" si="11"/>
        <v>2.1783959999999981E-2</v>
      </c>
      <c r="N84">
        <f t="shared" si="12"/>
        <v>5.9449499999999871E-3</v>
      </c>
      <c r="O84">
        <f t="shared" si="13"/>
        <v>5.9449499999999871</v>
      </c>
      <c r="P84" s="23">
        <v>29</v>
      </c>
      <c r="Q84">
        <f t="shared" si="19"/>
        <v>0.20499827586206851</v>
      </c>
      <c r="R84">
        <v>4.921827411167512</v>
      </c>
      <c r="S84">
        <f t="shared" si="20"/>
        <v>4.1650846065209884E-2</v>
      </c>
      <c r="T84" s="32"/>
    </row>
    <row r="85" spans="1:20">
      <c r="A85">
        <v>7</v>
      </c>
      <c r="B85" t="s">
        <v>171</v>
      </c>
      <c r="C85">
        <v>3</v>
      </c>
      <c r="D85" t="s">
        <v>179</v>
      </c>
      <c r="E85" t="s">
        <v>178</v>
      </c>
      <c r="F85" s="22" t="s">
        <v>192</v>
      </c>
      <c r="G85" s="23">
        <v>37.700000000000003</v>
      </c>
      <c r="H85" s="23">
        <v>42.6</v>
      </c>
      <c r="I85" s="23">
        <f t="shared" si="21"/>
        <v>4.8999999999999986</v>
      </c>
      <c r="J85" s="7">
        <f t="shared" si="18"/>
        <v>3.6000000000000014</v>
      </c>
      <c r="K85" s="44">
        <f t="shared" si="15"/>
        <v>5.4000000000000021</v>
      </c>
      <c r="L85">
        <f t="shared" si="10"/>
        <v>5.4000000000000022E-4</v>
      </c>
      <c r="M85">
        <f t="shared" si="11"/>
        <v>2.3764320000000012E-2</v>
      </c>
      <c r="N85">
        <f t="shared" si="12"/>
        <v>6.4853999999999953E-3</v>
      </c>
      <c r="O85">
        <f t="shared" si="13"/>
        <v>6.4853999999999949</v>
      </c>
      <c r="P85" s="23">
        <v>29</v>
      </c>
      <c r="Q85">
        <f t="shared" si="19"/>
        <v>0.22363448275862052</v>
      </c>
      <c r="R85">
        <v>4.9091130185979974</v>
      </c>
      <c r="S85">
        <f t="shared" si="20"/>
        <v>4.5554967243856347E-2</v>
      </c>
      <c r="T85" s="32"/>
    </row>
    <row r="86" spans="1:20">
      <c r="A86">
        <v>8</v>
      </c>
      <c r="B86" t="s">
        <v>171</v>
      </c>
      <c r="C86">
        <v>4</v>
      </c>
      <c r="D86" t="s">
        <v>179</v>
      </c>
      <c r="E86" t="s">
        <v>172</v>
      </c>
      <c r="F86" s="22" t="s">
        <v>192</v>
      </c>
      <c r="G86" s="7">
        <v>0.4</v>
      </c>
      <c r="H86" s="23">
        <v>5.6</v>
      </c>
      <c r="I86" s="23">
        <f t="shared" si="21"/>
        <v>5.1999999999999993</v>
      </c>
      <c r="J86" s="7">
        <f t="shared" si="18"/>
        <v>3.3000000000000007</v>
      </c>
      <c r="K86" s="44">
        <f t="shared" si="15"/>
        <v>4.9500000000000011</v>
      </c>
      <c r="L86">
        <f t="shared" si="10"/>
        <v>4.9500000000000011E-4</v>
      </c>
      <c r="M86">
        <f t="shared" si="11"/>
        <v>2.1783960000000005E-2</v>
      </c>
      <c r="N86">
        <f t="shared" si="12"/>
        <v>5.944949999999994E-3</v>
      </c>
      <c r="O86">
        <f t="shared" si="13"/>
        <v>5.9449499999999942</v>
      </c>
      <c r="P86" s="23">
        <v>29</v>
      </c>
      <c r="Q86">
        <f t="shared" si="19"/>
        <v>0.20499827586206876</v>
      </c>
      <c r="R86">
        <v>4.2794095940959425</v>
      </c>
      <c r="S86">
        <f t="shared" si="20"/>
        <v>4.7903401475028987E-2</v>
      </c>
      <c r="T86" s="32"/>
    </row>
    <row r="87" spans="1:20">
      <c r="A87">
        <v>9</v>
      </c>
      <c r="B87" t="s">
        <v>171</v>
      </c>
      <c r="C87">
        <v>1</v>
      </c>
      <c r="D87" t="s">
        <v>180</v>
      </c>
      <c r="E87" t="s">
        <v>176</v>
      </c>
      <c r="F87" s="22" t="s">
        <v>192</v>
      </c>
      <c r="G87" s="23">
        <v>5.6</v>
      </c>
      <c r="H87" s="23">
        <v>11</v>
      </c>
      <c r="I87" s="23">
        <f t="shared" si="21"/>
        <v>5.4</v>
      </c>
      <c r="J87" s="7">
        <f t="shared" si="18"/>
        <v>3.0999999999999996</v>
      </c>
      <c r="K87" s="44">
        <f t="shared" si="15"/>
        <v>4.6499999999999995</v>
      </c>
      <c r="L87">
        <f t="shared" si="10"/>
        <v>4.6499999999999997E-4</v>
      </c>
      <c r="M87">
        <f t="shared" si="11"/>
        <v>2.0463720000000001E-2</v>
      </c>
      <c r="N87">
        <f t="shared" si="12"/>
        <v>5.5846499999999931E-3</v>
      </c>
      <c r="O87">
        <f t="shared" si="13"/>
        <v>5.5846499999999928</v>
      </c>
      <c r="P87" s="23">
        <v>29</v>
      </c>
      <c r="Q87">
        <f t="shared" si="19"/>
        <v>0.19257413793103423</v>
      </c>
      <c r="R87">
        <v>7.9093055555555551</v>
      </c>
      <c r="S87">
        <f t="shared" si="20"/>
        <v>2.4347793441330475E-2</v>
      </c>
      <c r="T87" s="32"/>
    </row>
    <row r="88" spans="1:20">
      <c r="A88">
        <v>10</v>
      </c>
      <c r="B88" t="s">
        <v>171</v>
      </c>
      <c r="C88">
        <v>2</v>
      </c>
      <c r="D88" t="s">
        <v>180</v>
      </c>
      <c r="E88" t="s">
        <v>177</v>
      </c>
      <c r="F88" s="22" t="s">
        <v>192</v>
      </c>
      <c r="G88" s="23">
        <v>11</v>
      </c>
      <c r="H88" s="23">
        <v>16.7</v>
      </c>
      <c r="I88" s="23">
        <f t="shared" si="21"/>
        <v>5.6999999999999993</v>
      </c>
      <c r="J88">
        <f t="shared" si="18"/>
        <v>2.8000000000000007</v>
      </c>
      <c r="K88" s="44">
        <f t="shared" si="15"/>
        <v>4.2000000000000011</v>
      </c>
      <c r="L88">
        <f t="shared" si="10"/>
        <v>4.2000000000000018E-4</v>
      </c>
      <c r="M88">
        <f t="shared" si="11"/>
        <v>1.8483360000000008E-2</v>
      </c>
      <c r="N88">
        <f t="shared" si="12"/>
        <v>5.0441999999999961E-3</v>
      </c>
      <c r="O88">
        <f t="shared" si="13"/>
        <v>5.0441999999999965</v>
      </c>
      <c r="P88" s="23">
        <v>29</v>
      </c>
      <c r="Q88">
        <f t="shared" si="19"/>
        <v>0.17393793103448263</v>
      </c>
      <c r="R88">
        <v>7.6884415584415589</v>
      </c>
      <c r="S88">
        <f t="shared" si="20"/>
        <v>2.2623301447028194E-2</v>
      </c>
      <c r="T88" s="32"/>
    </row>
    <row r="89" spans="1:20">
      <c r="A89">
        <v>11</v>
      </c>
      <c r="B89" t="s">
        <v>171</v>
      </c>
      <c r="C89">
        <v>3</v>
      </c>
      <c r="D89" t="s">
        <v>180</v>
      </c>
      <c r="E89" t="s">
        <v>178</v>
      </c>
      <c r="F89" s="22" t="s">
        <v>192</v>
      </c>
      <c r="G89" s="23">
        <v>16.7</v>
      </c>
      <c r="H89" s="23">
        <v>22.2</v>
      </c>
      <c r="I89" s="23">
        <f t="shared" si="21"/>
        <v>5.5</v>
      </c>
      <c r="J89">
        <f t="shared" si="18"/>
        <v>3</v>
      </c>
      <c r="K89" s="44">
        <f t="shared" si="15"/>
        <v>4.5</v>
      </c>
      <c r="L89">
        <f>(K89)*(1/2)*(0.2)*(1/1000)</f>
        <v>4.5000000000000004E-4</v>
      </c>
      <c r="M89">
        <f>L89*44.008</f>
        <v>1.9803600000000005E-2</v>
      </c>
      <c r="N89">
        <f>M89*0.272904926377022</f>
        <v>5.4044999999999944E-3</v>
      </c>
      <c r="O89">
        <f>N89*1000</f>
        <v>5.4044999999999943</v>
      </c>
      <c r="P89" s="23">
        <v>29</v>
      </c>
      <c r="Q89">
        <f t="shared" si="19"/>
        <v>0.18636206896551705</v>
      </c>
      <c r="R89">
        <v>7.6854687499999992</v>
      </c>
      <c r="S89">
        <f t="shared" si="20"/>
        <v>2.424862751091364E-2</v>
      </c>
      <c r="T89" s="32"/>
    </row>
    <row r="90" spans="1:20" ht="14" thickBot="1">
      <c r="A90" s="25">
        <v>12</v>
      </c>
      <c r="B90" s="25" t="s">
        <v>171</v>
      </c>
      <c r="C90" s="25">
        <v>4</v>
      </c>
      <c r="D90" s="25" t="s">
        <v>180</v>
      </c>
      <c r="E90" s="25" t="s">
        <v>172</v>
      </c>
      <c r="F90" s="35" t="s">
        <v>192</v>
      </c>
      <c r="G90" s="35">
        <v>22.2</v>
      </c>
      <c r="H90" s="35">
        <v>27.7</v>
      </c>
      <c r="I90" s="35">
        <f t="shared" si="21"/>
        <v>5.5</v>
      </c>
      <c r="J90" s="25">
        <f t="shared" si="18"/>
        <v>3</v>
      </c>
      <c r="K90" s="38">
        <f t="shared" si="15"/>
        <v>4.5</v>
      </c>
      <c r="L90" s="25">
        <f>(K90)*(1/2)*(0.2)*(1/1000)</f>
        <v>4.5000000000000004E-4</v>
      </c>
      <c r="M90" s="25">
        <f>L90*44.008</f>
        <v>1.9803600000000005E-2</v>
      </c>
      <c r="N90" s="25">
        <f>M90*0.272904926377022</f>
        <v>5.4044999999999944E-3</v>
      </c>
      <c r="O90" s="25">
        <f>N90*1000</f>
        <v>5.4044999999999943</v>
      </c>
      <c r="P90" s="35">
        <v>29</v>
      </c>
      <c r="Q90" s="25">
        <f t="shared" si="19"/>
        <v>0.18636206896551705</v>
      </c>
      <c r="R90" s="25">
        <v>8.3839320920043789</v>
      </c>
      <c r="S90" s="38">
        <f t="shared" si="20"/>
        <v>2.222848025489705E-2</v>
      </c>
      <c r="T90" s="33"/>
    </row>
  </sheetData>
  <sheetCalcPr fullCalcOnLoad="1"/>
  <phoneticPr fontId="8" type="noConversion"/>
  <pageMargins left="0.75" right="0.75" top="1" bottom="1" header="0.5" footer="0.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97"/>
  <sheetViews>
    <sheetView workbookViewId="0">
      <selection activeCell="A54" sqref="A54"/>
    </sheetView>
  </sheetViews>
  <sheetFormatPr baseColWidth="10" defaultRowHeight="13"/>
  <cols>
    <col min="2" max="2" width="12.5703125" bestFit="1" customWidth="1"/>
    <col min="3" max="3" width="13.5703125" bestFit="1" customWidth="1"/>
    <col min="10" max="10" width="16.140625" bestFit="1" customWidth="1"/>
    <col min="11" max="11" width="14.28515625" bestFit="1" customWidth="1"/>
    <col min="12" max="12" width="16.28515625" bestFit="1" customWidth="1"/>
    <col min="13" max="13" width="15.5703125" bestFit="1" customWidth="1"/>
    <col min="14" max="14" width="15.85546875" bestFit="1" customWidth="1"/>
    <col min="15" max="15" width="12.28515625" bestFit="1" customWidth="1"/>
    <col min="23" max="23" width="17.85546875" bestFit="1" customWidth="1"/>
    <col min="24" max="24" width="14.85546875" bestFit="1" customWidth="1"/>
  </cols>
  <sheetData>
    <row r="1" spans="1:18">
      <c r="A1" s="84" t="s">
        <v>294</v>
      </c>
    </row>
    <row r="2" spans="1:18">
      <c r="A2" s="1" t="s">
        <v>317</v>
      </c>
      <c r="B2" s="1" t="s">
        <v>182</v>
      </c>
      <c r="C2" s="1" t="s">
        <v>330</v>
      </c>
      <c r="D2" s="1" t="s">
        <v>277</v>
      </c>
      <c r="E2" s="1" t="s">
        <v>67</v>
      </c>
      <c r="F2" s="1" t="s">
        <v>68</v>
      </c>
      <c r="G2" s="1" t="s">
        <v>69</v>
      </c>
      <c r="H2" s="1" t="s">
        <v>305</v>
      </c>
      <c r="I2" s="1" t="s">
        <v>141</v>
      </c>
      <c r="J2" s="1" t="s">
        <v>142</v>
      </c>
      <c r="K2" s="1" t="s">
        <v>293</v>
      </c>
      <c r="L2" s="48" t="s">
        <v>143</v>
      </c>
      <c r="M2" s="49" t="s">
        <v>298</v>
      </c>
      <c r="N2" s="49" t="s">
        <v>299</v>
      </c>
      <c r="O2" s="49" t="s">
        <v>300</v>
      </c>
      <c r="P2" s="49" t="s">
        <v>301</v>
      </c>
      <c r="Q2" s="49" t="s">
        <v>328</v>
      </c>
      <c r="R2" s="49" t="s">
        <v>329</v>
      </c>
    </row>
    <row r="3" spans="1:18">
      <c r="A3" s="8" t="s">
        <v>153</v>
      </c>
      <c r="B3" s="10">
        <v>38912</v>
      </c>
      <c r="C3" s="10">
        <v>38913</v>
      </c>
      <c r="D3" t="s">
        <v>87</v>
      </c>
      <c r="E3" t="s">
        <v>332</v>
      </c>
      <c r="F3">
        <v>1</v>
      </c>
      <c r="G3" t="s">
        <v>79</v>
      </c>
      <c r="H3" t="s">
        <v>178</v>
      </c>
      <c r="I3" s="11">
        <v>3.3748484848484841</v>
      </c>
      <c r="J3" t="s">
        <v>331</v>
      </c>
      <c r="K3" s="50">
        <v>24</v>
      </c>
      <c r="L3" t="s">
        <v>144</v>
      </c>
      <c r="M3">
        <v>29.76</v>
      </c>
      <c r="N3">
        <f t="shared" ref="N3:N26" si="0">(M3-(-0.9052))/122.86</f>
        <v>0.24959466058928864</v>
      </c>
      <c r="O3">
        <v>940</v>
      </c>
      <c r="P3">
        <f t="shared" ref="P3:P50" si="1">N3*O3</f>
        <v>234.61898095393133</v>
      </c>
      <c r="Q3">
        <v>3.3748484848484841</v>
      </c>
      <c r="R3">
        <f t="shared" ref="R3:R50" si="2">P3/Q3</f>
        <v>69.519856078654357</v>
      </c>
    </row>
    <row r="4" spans="1:18">
      <c r="A4" s="8" t="s">
        <v>154</v>
      </c>
      <c r="B4" s="10">
        <v>38912</v>
      </c>
      <c r="C4" s="10">
        <v>38913</v>
      </c>
      <c r="D4" t="s">
        <v>87</v>
      </c>
      <c r="E4" t="s">
        <v>332</v>
      </c>
      <c r="F4">
        <v>2</v>
      </c>
      <c r="G4" t="s">
        <v>79</v>
      </c>
      <c r="H4" t="s">
        <v>172</v>
      </c>
      <c r="I4" s="11">
        <v>3.4807317073170747</v>
      </c>
      <c r="J4" t="s">
        <v>331</v>
      </c>
      <c r="K4" s="50">
        <v>24</v>
      </c>
      <c r="L4" t="s">
        <v>144</v>
      </c>
      <c r="M4">
        <v>27.97</v>
      </c>
      <c r="N4">
        <f t="shared" si="0"/>
        <v>0.2350252319713495</v>
      </c>
      <c r="O4">
        <v>940</v>
      </c>
      <c r="P4">
        <f t="shared" si="1"/>
        <v>220.92371805306854</v>
      </c>
      <c r="Q4">
        <v>3.4807317073170747</v>
      </c>
      <c r="R4">
        <f t="shared" si="2"/>
        <v>63.470481677358322</v>
      </c>
    </row>
    <row r="5" spans="1:18">
      <c r="A5" s="8" t="s">
        <v>155</v>
      </c>
      <c r="B5" s="10">
        <v>38912</v>
      </c>
      <c r="C5" s="10">
        <v>38913</v>
      </c>
      <c r="D5" t="s">
        <v>87</v>
      </c>
      <c r="E5" t="s">
        <v>332</v>
      </c>
      <c r="F5">
        <v>3</v>
      </c>
      <c r="G5" t="s">
        <v>79</v>
      </c>
      <c r="H5" t="s">
        <v>176</v>
      </c>
      <c r="I5" s="11">
        <v>2.8348348348348349</v>
      </c>
      <c r="J5" t="s">
        <v>331</v>
      </c>
      <c r="K5" s="50">
        <v>24</v>
      </c>
      <c r="L5" t="s">
        <v>144</v>
      </c>
      <c r="M5">
        <v>31.74</v>
      </c>
      <c r="N5">
        <f t="shared" si="0"/>
        <v>0.26571056487058436</v>
      </c>
      <c r="O5">
        <v>940</v>
      </c>
      <c r="P5">
        <f t="shared" si="1"/>
        <v>249.76793097834931</v>
      </c>
      <c r="Q5">
        <v>2.8348348348348349</v>
      </c>
      <c r="R5">
        <f t="shared" si="2"/>
        <v>88.106695991303297</v>
      </c>
    </row>
    <row r="6" spans="1:18">
      <c r="A6" s="8" t="s">
        <v>156</v>
      </c>
      <c r="B6" s="10">
        <v>38912</v>
      </c>
      <c r="C6" s="10">
        <v>38913</v>
      </c>
      <c r="D6" t="s">
        <v>87</v>
      </c>
      <c r="E6" t="s">
        <v>332</v>
      </c>
      <c r="F6">
        <v>4</v>
      </c>
      <c r="G6" t="s">
        <v>79</v>
      </c>
      <c r="H6" t="s">
        <v>177</v>
      </c>
      <c r="I6" s="11">
        <v>2.617839195979899</v>
      </c>
      <c r="J6" t="s">
        <v>331</v>
      </c>
      <c r="K6" s="50">
        <v>24</v>
      </c>
      <c r="L6" t="s">
        <v>144</v>
      </c>
      <c r="M6">
        <v>26.34</v>
      </c>
      <c r="N6">
        <f t="shared" si="0"/>
        <v>0.22175809864886864</v>
      </c>
      <c r="O6">
        <v>940</v>
      </c>
      <c r="P6">
        <f t="shared" si="1"/>
        <v>208.45261272993653</v>
      </c>
      <c r="Q6">
        <v>2.617839195979899</v>
      </c>
      <c r="R6">
        <f t="shared" si="2"/>
        <v>79.627737658618628</v>
      </c>
    </row>
    <row r="7" spans="1:18">
      <c r="A7" s="8" t="s">
        <v>157</v>
      </c>
      <c r="B7" s="10">
        <v>38912</v>
      </c>
      <c r="C7" s="10">
        <v>38913</v>
      </c>
      <c r="D7" t="s">
        <v>87</v>
      </c>
      <c r="E7" t="s">
        <v>332</v>
      </c>
      <c r="F7">
        <v>1</v>
      </c>
      <c r="G7" t="s">
        <v>287</v>
      </c>
      <c r="H7" t="s">
        <v>178</v>
      </c>
      <c r="I7" s="11">
        <v>3.7302050473186128</v>
      </c>
      <c r="J7" t="s">
        <v>331</v>
      </c>
      <c r="K7" s="50">
        <v>24</v>
      </c>
      <c r="L7" t="s">
        <v>144</v>
      </c>
      <c r="M7">
        <v>9.25</v>
      </c>
      <c r="N7">
        <f t="shared" si="0"/>
        <v>8.2656682402734827E-2</v>
      </c>
      <c r="O7">
        <v>940</v>
      </c>
      <c r="P7">
        <f t="shared" si="1"/>
        <v>77.697281458570743</v>
      </c>
      <c r="Q7">
        <v>3.7302050473186128</v>
      </c>
      <c r="R7">
        <f t="shared" si="2"/>
        <v>20.829225330232706</v>
      </c>
    </row>
    <row r="8" spans="1:18">
      <c r="A8" s="8" t="s">
        <v>158</v>
      </c>
      <c r="B8" s="10">
        <v>38912</v>
      </c>
      <c r="C8" s="10">
        <v>38913</v>
      </c>
      <c r="D8" t="s">
        <v>87</v>
      </c>
      <c r="E8" t="s">
        <v>332</v>
      </c>
      <c r="F8">
        <v>2</v>
      </c>
      <c r="G8" t="s">
        <v>287</v>
      </c>
      <c r="H8" t="s">
        <v>172</v>
      </c>
      <c r="I8" s="11">
        <v>4.0458715596330279</v>
      </c>
      <c r="J8" t="s">
        <v>331</v>
      </c>
      <c r="K8" s="50">
        <v>24</v>
      </c>
      <c r="L8" t="s">
        <v>144</v>
      </c>
      <c r="M8">
        <v>15.31</v>
      </c>
      <c r="N8">
        <f t="shared" si="0"/>
        <v>0.13198111671821586</v>
      </c>
      <c r="O8">
        <v>940</v>
      </c>
      <c r="P8">
        <f t="shared" si="1"/>
        <v>124.0622497151229</v>
      </c>
      <c r="Q8">
        <v>4.0458715596330279</v>
      </c>
      <c r="R8">
        <f t="shared" si="2"/>
        <v>30.663912061107471</v>
      </c>
    </row>
    <row r="9" spans="1:18">
      <c r="A9" s="8" t="s">
        <v>159</v>
      </c>
      <c r="B9" s="10">
        <v>38912</v>
      </c>
      <c r="C9" s="10">
        <v>38913</v>
      </c>
      <c r="D9" t="s">
        <v>87</v>
      </c>
      <c r="E9" t="s">
        <v>332</v>
      </c>
      <c r="F9">
        <v>3</v>
      </c>
      <c r="G9" t="s">
        <v>287</v>
      </c>
      <c r="H9" t="s">
        <v>176</v>
      </c>
      <c r="I9" s="11">
        <v>4.312326043737575</v>
      </c>
      <c r="J9" t="s">
        <v>331</v>
      </c>
      <c r="K9" s="50">
        <v>24</v>
      </c>
      <c r="L9" t="s">
        <v>144</v>
      </c>
      <c r="M9">
        <v>17.47</v>
      </c>
      <c r="N9">
        <f t="shared" si="0"/>
        <v>0.14956210320690216</v>
      </c>
      <c r="O9">
        <v>940</v>
      </c>
      <c r="P9">
        <f t="shared" si="1"/>
        <v>140.58837701448803</v>
      </c>
      <c r="Q9">
        <v>4.312326043737575</v>
      </c>
      <c r="R9">
        <f t="shared" si="2"/>
        <v>32.601518435428275</v>
      </c>
    </row>
    <row r="10" spans="1:18">
      <c r="A10" s="8" t="s">
        <v>160</v>
      </c>
      <c r="B10" s="10">
        <v>38912</v>
      </c>
      <c r="C10" s="10">
        <v>38913</v>
      </c>
      <c r="D10" t="s">
        <v>87</v>
      </c>
      <c r="E10" t="s">
        <v>332</v>
      </c>
      <c r="F10">
        <v>4</v>
      </c>
      <c r="G10" t="s">
        <v>287</v>
      </c>
      <c r="H10" t="s">
        <v>177</v>
      </c>
      <c r="I10" s="11">
        <v>4.6562604340567608</v>
      </c>
      <c r="J10" t="s">
        <v>331</v>
      </c>
      <c r="K10" s="50">
        <v>24</v>
      </c>
      <c r="L10" t="s">
        <v>144</v>
      </c>
      <c r="M10">
        <v>10.54</v>
      </c>
      <c r="N10">
        <f t="shared" si="0"/>
        <v>9.3156438222366925E-2</v>
      </c>
      <c r="O10">
        <v>990</v>
      </c>
      <c r="P10">
        <f t="shared" si="1"/>
        <v>92.22487384014326</v>
      </c>
      <c r="Q10">
        <v>4.6562604340567608</v>
      </c>
      <c r="R10">
        <f t="shared" si="2"/>
        <v>19.806639930531649</v>
      </c>
    </row>
    <row r="11" spans="1:18">
      <c r="A11" s="8" t="s">
        <v>161</v>
      </c>
      <c r="B11" s="10">
        <v>38912</v>
      </c>
      <c r="C11" s="10">
        <v>38913</v>
      </c>
      <c r="D11" t="s">
        <v>87</v>
      </c>
      <c r="E11" t="s">
        <v>332</v>
      </c>
      <c r="F11">
        <v>1</v>
      </c>
      <c r="G11" t="s">
        <v>398</v>
      </c>
      <c r="H11" t="s">
        <v>178</v>
      </c>
      <c r="I11" s="11">
        <v>15.237033957033958</v>
      </c>
      <c r="J11" t="s">
        <v>331</v>
      </c>
      <c r="K11" s="50">
        <v>24</v>
      </c>
      <c r="L11" t="s">
        <v>144</v>
      </c>
      <c r="M11">
        <v>6.27</v>
      </c>
      <c r="N11">
        <f t="shared" si="0"/>
        <v>5.8401432524824999E-2</v>
      </c>
      <c r="O11">
        <v>940</v>
      </c>
      <c r="P11">
        <f t="shared" si="1"/>
        <v>54.897346573335497</v>
      </c>
      <c r="Q11">
        <v>15.237033957033958</v>
      </c>
      <c r="R11">
        <f t="shared" si="2"/>
        <v>3.6028892977555467</v>
      </c>
    </row>
    <row r="12" spans="1:18">
      <c r="A12" s="8" t="s">
        <v>162</v>
      </c>
      <c r="B12" s="10">
        <v>38912</v>
      </c>
      <c r="C12" s="10">
        <v>38913</v>
      </c>
      <c r="D12" t="s">
        <v>87</v>
      </c>
      <c r="E12" t="s">
        <v>332</v>
      </c>
      <c r="F12">
        <v>2</v>
      </c>
      <c r="G12" t="s">
        <v>398</v>
      </c>
      <c r="H12" t="s">
        <v>172</v>
      </c>
      <c r="I12" s="11">
        <v>15.220523854069228</v>
      </c>
      <c r="J12" t="s">
        <v>331</v>
      </c>
      <c r="K12" s="50">
        <v>24</v>
      </c>
      <c r="L12" t="s">
        <v>144</v>
      </c>
      <c r="M12">
        <v>13.04</v>
      </c>
      <c r="N12">
        <f t="shared" si="0"/>
        <v>0.113504802213902</v>
      </c>
      <c r="O12">
        <v>990</v>
      </c>
      <c r="P12">
        <f t="shared" si="1"/>
        <v>112.36975419176298</v>
      </c>
      <c r="Q12">
        <v>15.220523854069228</v>
      </c>
      <c r="R12">
        <f t="shared" si="2"/>
        <v>7.3827783635528927</v>
      </c>
    </row>
    <row r="13" spans="1:18">
      <c r="A13" s="8" t="s">
        <v>163</v>
      </c>
      <c r="B13" s="10">
        <v>38912</v>
      </c>
      <c r="C13" s="10">
        <v>38913</v>
      </c>
      <c r="D13" t="s">
        <v>87</v>
      </c>
      <c r="E13" t="s">
        <v>332</v>
      </c>
      <c r="F13">
        <v>3</v>
      </c>
      <c r="G13" t="s">
        <v>398</v>
      </c>
      <c r="H13" t="s">
        <v>176</v>
      </c>
      <c r="I13" s="11">
        <v>14.275909090909092</v>
      </c>
      <c r="J13" t="s">
        <v>331</v>
      </c>
      <c r="K13" s="50">
        <v>24</v>
      </c>
      <c r="L13" t="s">
        <v>144</v>
      </c>
      <c r="M13">
        <v>14.27</v>
      </c>
      <c r="N13">
        <f t="shared" si="0"/>
        <v>0.12351619729773726</v>
      </c>
      <c r="O13">
        <v>940</v>
      </c>
      <c r="P13">
        <f t="shared" si="1"/>
        <v>116.10522545987303</v>
      </c>
      <c r="Q13">
        <v>14.275909090909092</v>
      </c>
      <c r="R13">
        <f t="shared" si="2"/>
        <v>8.13294794191488</v>
      </c>
    </row>
    <row r="14" spans="1:18">
      <c r="A14" s="8" t="s">
        <v>164</v>
      </c>
      <c r="B14" s="10">
        <v>38912</v>
      </c>
      <c r="C14" s="10">
        <v>38913</v>
      </c>
      <c r="D14" t="s">
        <v>87</v>
      </c>
      <c r="E14" t="s">
        <v>332</v>
      </c>
      <c r="F14">
        <v>4</v>
      </c>
      <c r="G14" t="s">
        <v>398</v>
      </c>
      <c r="H14" t="s">
        <v>177</v>
      </c>
      <c r="I14" s="11">
        <v>15.244452234881683</v>
      </c>
      <c r="J14" t="s">
        <v>331</v>
      </c>
      <c r="K14" s="50">
        <v>24</v>
      </c>
      <c r="L14" t="s">
        <v>144</v>
      </c>
      <c r="M14">
        <v>13.64</v>
      </c>
      <c r="N14">
        <f t="shared" si="0"/>
        <v>0.11838840957187043</v>
      </c>
      <c r="O14">
        <v>940</v>
      </c>
      <c r="P14">
        <f t="shared" si="1"/>
        <v>111.28510499755821</v>
      </c>
      <c r="Q14">
        <v>15.244452234881683</v>
      </c>
      <c r="R14">
        <f t="shared" si="2"/>
        <v>7.3000396001714343</v>
      </c>
    </row>
    <row r="15" spans="1:18">
      <c r="A15" s="8" t="s">
        <v>165</v>
      </c>
      <c r="B15" s="10">
        <v>38912</v>
      </c>
      <c r="C15" s="10">
        <v>38913</v>
      </c>
      <c r="D15" t="s">
        <v>87</v>
      </c>
      <c r="E15" t="s">
        <v>346</v>
      </c>
      <c r="F15">
        <v>1</v>
      </c>
      <c r="G15" t="s">
        <v>79</v>
      </c>
      <c r="H15" t="s">
        <v>172</v>
      </c>
      <c r="I15" s="11">
        <v>3.0622009569377999</v>
      </c>
      <c r="J15" t="s">
        <v>331</v>
      </c>
      <c r="K15" s="50">
        <v>24</v>
      </c>
      <c r="L15" t="s">
        <v>144</v>
      </c>
      <c r="M15">
        <v>28.09</v>
      </c>
      <c r="N15">
        <f t="shared" si="0"/>
        <v>0.2360019534429432</v>
      </c>
      <c r="O15">
        <v>940</v>
      </c>
      <c r="P15">
        <f t="shared" si="1"/>
        <v>221.84183623636662</v>
      </c>
      <c r="Q15">
        <v>3.0622009569377999</v>
      </c>
      <c r="R15">
        <f t="shared" si="2"/>
        <v>72.445224645938453</v>
      </c>
    </row>
    <row r="16" spans="1:18">
      <c r="A16" s="8" t="s">
        <v>166</v>
      </c>
      <c r="B16" s="10">
        <v>38912</v>
      </c>
      <c r="C16" s="10">
        <v>38913</v>
      </c>
      <c r="D16" t="s">
        <v>87</v>
      </c>
      <c r="E16" t="s">
        <v>346</v>
      </c>
      <c r="F16">
        <v>2</v>
      </c>
      <c r="G16" t="s">
        <v>79</v>
      </c>
      <c r="H16" t="s">
        <v>178</v>
      </c>
      <c r="I16" s="11">
        <v>3.5067679558011049</v>
      </c>
      <c r="J16" t="s">
        <v>331</v>
      </c>
      <c r="K16" s="50">
        <v>24</v>
      </c>
      <c r="L16" t="s">
        <v>144</v>
      </c>
      <c r="M16">
        <v>26.74</v>
      </c>
      <c r="N16">
        <f t="shared" si="0"/>
        <v>0.22501383688751425</v>
      </c>
      <c r="O16">
        <v>940</v>
      </c>
      <c r="P16">
        <f t="shared" si="1"/>
        <v>211.51300667426341</v>
      </c>
      <c r="Q16">
        <v>3.5067679558011049</v>
      </c>
      <c r="R16">
        <f t="shared" si="2"/>
        <v>60.315655138905321</v>
      </c>
    </row>
    <row r="17" spans="1:18">
      <c r="A17" s="8" t="s">
        <v>167</v>
      </c>
      <c r="B17" s="10">
        <v>38912</v>
      </c>
      <c r="C17" s="10">
        <v>38913</v>
      </c>
      <c r="D17" t="s">
        <v>87</v>
      </c>
      <c r="E17" t="s">
        <v>346</v>
      </c>
      <c r="F17">
        <v>3</v>
      </c>
      <c r="G17" t="s">
        <v>79</v>
      </c>
      <c r="H17" t="s">
        <v>177</v>
      </c>
      <c r="I17" s="11">
        <v>2.5328918918918921</v>
      </c>
      <c r="J17" t="s">
        <v>331</v>
      </c>
      <c r="K17" s="50">
        <v>24</v>
      </c>
      <c r="L17" t="s">
        <v>144</v>
      </c>
      <c r="M17">
        <v>33.869999999999997</v>
      </c>
      <c r="N17">
        <f t="shared" si="0"/>
        <v>0.28304737099137228</v>
      </c>
      <c r="O17">
        <v>990</v>
      </c>
      <c r="P17">
        <f t="shared" si="1"/>
        <v>280.21689728145856</v>
      </c>
      <c r="Q17">
        <v>2.5328918918918921</v>
      </c>
      <c r="R17">
        <f t="shared" si="2"/>
        <v>110.63121098001393</v>
      </c>
    </row>
    <row r="18" spans="1:18">
      <c r="A18" s="8" t="s">
        <v>389</v>
      </c>
      <c r="B18" s="10">
        <v>38912</v>
      </c>
      <c r="C18" s="10">
        <v>38913</v>
      </c>
      <c r="D18" t="s">
        <v>87</v>
      </c>
      <c r="E18" t="s">
        <v>346</v>
      </c>
      <c r="F18">
        <v>4</v>
      </c>
      <c r="G18" t="s">
        <v>79</v>
      </c>
      <c r="H18" t="s">
        <v>176</v>
      </c>
      <c r="I18" s="11">
        <v>3.7444241316270563</v>
      </c>
      <c r="J18" t="s">
        <v>331</v>
      </c>
      <c r="K18" s="50">
        <v>24</v>
      </c>
      <c r="L18" t="s">
        <v>144</v>
      </c>
      <c r="M18">
        <v>33.909999999999997</v>
      </c>
      <c r="N18">
        <f t="shared" si="0"/>
        <v>0.28337294481523684</v>
      </c>
      <c r="O18">
        <v>990</v>
      </c>
      <c r="P18">
        <f t="shared" si="1"/>
        <v>280.53921536708447</v>
      </c>
      <c r="Q18">
        <v>3.7444241316270563</v>
      </c>
      <c r="R18">
        <f t="shared" si="2"/>
        <v>74.921858610387275</v>
      </c>
    </row>
    <row r="19" spans="1:18">
      <c r="A19" s="8" t="s">
        <v>390</v>
      </c>
      <c r="B19" s="10">
        <v>38912</v>
      </c>
      <c r="C19" s="10">
        <v>38913</v>
      </c>
      <c r="D19" t="s">
        <v>87</v>
      </c>
      <c r="E19" t="s">
        <v>346</v>
      </c>
      <c r="F19">
        <v>1</v>
      </c>
      <c r="G19" t="s">
        <v>287</v>
      </c>
      <c r="H19" t="s">
        <v>172</v>
      </c>
      <c r="I19" s="11">
        <v>3.8394772344013495</v>
      </c>
      <c r="J19" t="s">
        <v>331</v>
      </c>
      <c r="K19" s="50">
        <v>24</v>
      </c>
      <c r="L19" t="s">
        <v>144</v>
      </c>
      <c r="M19">
        <v>13.35</v>
      </c>
      <c r="N19">
        <f t="shared" si="0"/>
        <v>0.11602799934885236</v>
      </c>
      <c r="O19">
        <v>940</v>
      </c>
      <c r="P19">
        <f t="shared" si="1"/>
        <v>109.06631938792121</v>
      </c>
      <c r="Q19">
        <v>3.8394772344013495</v>
      </c>
      <c r="R19">
        <f t="shared" si="2"/>
        <v>28.406554520156391</v>
      </c>
    </row>
    <row r="20" spans="1:18">
      <c r="A20" s="8" t="s">
        <v>391</v>
      </c>
      <c r="B20" s="10">
        <v>38912</v>
      </c>
      <c r="C20" s="10">
        <v>38913</v>
      </c>
      <c r="D20" t="s">
        <v>87</v>
      </c>
      <c r="E20" t="s">
        <v>346</v>
      </c>
      <c r="F20">
        <v>2</v>
      </c>
      <c r="G20" t="s">
        <v>287</v>
      </c>
      <c r="H20" t="s">
        <v>178</v>
      </c>
      <c r="I20" s="11">
        <v>5.1009169054441257</v>
      </c>
      <c r="J20" t="s">
        <v>331</v>
      </c>
      <c r="K20" s="50">
        <v>24</v>
      </c>
      <c r="L20" t="s">
        <v>144</v>
      </c>
      <c r="M20">
        <v>11.5</v>
      </c>
      <c r="N20">
        <f t="shared" si="0"/>
        <v>0.1009702099951164</v>
      </c>
      <c r="O20">
        <v>990</v>
      </c>
      <c r="P20">
        <f t="shared" si="1"/>
        <v>99.960507895165236</v>
      </c>
      <c r="Q20">
        <v>5.1009169054441257</v>
      </c>
      <c r="R20">
        <f t="shared" si="2"/>
        <v>19.596576409327312</v>
      </c>
    </row>
    <row r="21" spans="1:18">
      <c r="A21" s="8" t="s">
        <v>392</v>
      </c>
      <c r="B21" s="10">
        <v>38912</v>
      </c>
      <c r="C21" s="10">
        <v>38913</v>
      </c>
      <c r="D21" t="s">
        <v>87</v>
      </c>
      <c r="E21" t="s">
        <v>346</v>
      </c>
      <c r="F21">
        <v>3</v>
      </c>
      <c r="G21" t="s">
        <v>287</v>
      </c>
      <c r="H21" t="s">
        <v>177</v>
      </c>
      <c r="I21" s="11">
        <v>6.4667420814479648</v>
      </c>
      <c r="J21" t="s">
        <v>331</v>
      </c>
      <c r="K21" s="50">
        <v>24</v>
      </c>
      <c r="L21" t="s">
        <v>144</v>
      </c>
      <c r="M21">
        <v>7.11</v>
      </c>
      <c r="N21">
        <f t="shared" si="0"/>
        <v>6.5238482825980798E-2</v>
      </c>
      <c r="O21">
        <v>940</v>
      </c>
      <c r="P21">
        <f t="shared" si="1"/>
        <v>61.32417385642195</v>
      </c>
      <c r="Q21">
        <v>6.4667420814479648</v>
      </c>
      <c r="R21">
        <f t="shared" si="2"/>
        <v>9.4830090769123245</v>
      </c>
    </row>
    <row r="22" spans="1:18">
      <c r="A22" s="8" t="s">
        <v>393</v>
      </c>
      <c r="B22" s="10">
        <v>38912</v>
      </c>
      <c r="C22" s="10">
        <v>38913</v>
      </c>
      <c r="D22" t="s">
        <v>87</v>
      </c>
      <c r="E22" t="s">
        <v>346</v>
      </c>
      <c r="F22">
        <v>4</v>
      </c>
      <c r="G22" t="s">
        <v>287</v>
      </c>
      <c r="H22" t="s">
        <v>176</v>
      </c>
      <c r="I22" s="11">
        <v>4.1661290322580653</v>
      </c>
      <c r="J22" t="s">
        <v>331</v>
      </c>
      <c r="K22" s="50">
        <v>24</v>
      </c>
      <c r="L22" t="s">
        <v>144</v>
      </c>
      <c r="M22">
        <v>13.09</v>
      </c>
      <c r="N22">
        <f t="shared" si="0"/>
        <v>0.1139117694937327</v>
      </c>
      <c r="O22">
        <v>990</v>
      </c>
      <c r="P22">
        <f t="shared" si="1"/>
        <v>112.77265179879538</v>
      </c>
      <c r="Q22">
        <v>4.1661290322580653</v>
      </c>
      <c r="R22">
        <f t="shared" si="2"/>
        <v>27.068929196768533</v>
      </c>
    </row>
    <row r="23" spans="1:18">
      <c r="A23" s="8" t="s">
        <v>394</v>
      </c>
      <c r="B23" s="10">
        <v>38912</v>
      </c>
      <c r="C23" s="10">
        <v>38913</v>
      </c>
      <c r="D23" t="s">
        <v>87</v>
      </c>
      <c r="E23" t="s">
        <v>346</v>
      </c>
      <c r="F23">
        <v>1</v>
      </c>
      <c r="G23" t="s">
        <v>398</v>
      </c>
      <c r="H23" t="s">
        <v>172</v>
      </c>
      <c r="I23" s="11">
        <v>15.199209344115008</v>
      </c>
      <c r="J23" t="s">
        <v>331</v>
      </c>
      <c r="K23" s="50">
        <v>24</v>
      </c>
      <c r="L23" t="s">
        <v>144</v>
      </c>
      <c r="M23">
        <v>6.21</v>
      </c>
      <c r="N23">
        <f t="shared" si="0"/>
        <v>5.7913071789028159E-2</v>
      </c>
      <c r="O23">
        <v>940</v>
      </c>
      <c r="P23">
        <f t="shared" si="1"/>
        <v>54.438287481686473</v>
      </c>
      <c r="Q23">
        <v>15.199209344115008</v>
      </c>
      <c r="R23">
        <f t="shared" si="2"/>
        <v>3.5816525879199412</v>
      </c>
    </row>
    <row r="24" spans="1:18">
      <c r="A24" s="8" t="s">
        <v>395</v>
      </c>
      <c r="B24" s="10">
        <v>38912</v>
      </c>
      <c r="C24" s="10">
        <v>38913</v>
      </c>
      <c r="D24" t="s">
        <v>87</v>
      </c>
      <c r="E24" t="s">
        <v>399</v>
      </c>
      <c r="F24">
        <v>2</v>
      </c>
      <c r="G24" t="s">
        <v>398</v>
      </c>
      <c r="H24" t="s">
        <v>178</v>
      </c>
      <c r="I24" s="11">
        <v>15.320967741935483</v>
      </c>
      <c r="J24" t="s">
        <v>331</v>
      </c>
      <c r="K24" s="50">
        <v>24</v>
      </c>
      <c r="L24" t="s">
        <v>144</v>
      </c>
      <c r="M24">
        <v>5.69</v>
      </c>
      <c r="N24">
        <f t="shared" si="0"/>
        <v>5.3680612078788867E-2</v>
      </c>
      <c r="O24">
        <v>940</v>
      </c>
      <c r="P24">
        <f t="shared" si="1"/>
        <v>50.459775354061534</v>
      </c>
      <c r="Q24">
        <v>15.320967741935483</v>
      </c>
      <c r="R24">
        <f t="shared" si="2"/>
        <v>3.2935109716305035</v>
      </c>
    </row>
    <row r="25" spans="1:18">
      <c r="A25" s="8" t="s">
        <v>396</v>
      </c>
      <c r="B25" s="10">
        <v>38912</v>
      </c>
      <c r="C25" s="10">
        <v>38913</v>
      </c>
      <c r="D25" t="s">
        <v>87</v>
      </c>
      <c r="E25" t="s">
        <v>342</v>
      </c>
      <c r="F25">
        <v>3</v>
      </c>
      <c r="G25" t="s">
        <v>398</v>
      </c>
      <c r="H25" t="s">
        <v>177</v>
      </c>
      <c r="I25" s="11">
        <v>15.372132352941172</v>
      </c>
      <c r="J25" t="s">
        <v>331</v>
      </c>
      <c r="K25" s="50">
        <v>24</v>
      </c>
      <c r="L25" t="s">
        <v>144</v>
      </c>
      <c r="M25">
        <v>8.1300000000000008</v>
      </c>
      <c r="N25">
        <f t="shared" si="0"/>
        <v>7.3540615334527118E-2</v>
      </c>
      <c r="O25">
        <v>940</v>
      </c>
      <c r="P25">
        <f t="shared" si="1"/>
        <v>69.12817841445549</v>
      </c>
      <c r="Q25">
        <v>15.372132352941172</v>
      </c>
      <c r="R25">
        <f t="shared" si="2"/>
        <v>4.4969804336370487</v>
      </c>
    </row>
    <row r="26" spans="1:18">
      <c r="A26" s="8" t="s">
        <v>397</v>
      </c>
      <c r="B26" s="10">
        <v>38912</v>
      </c>
      <c r="C26" s="10">
        <v>38913</v>
      </c>
      <c r="D26" t="s">
        <v>87</v>
      </c>
      <c r="E26" t="s">
        <v>342</v>
      </c>
      <c r="F26">
        <v>4</v>
      </c>
      <c r="G26" t="s">
        <v>398</v>
      </c>
      <c r="H26" t="s">
        <v>176</v>
      </c>
      <c r="I26" s="11">
        <v>15.283708260105449</v>
      </c>
      <c r="J26" t="s">
        <v>331</v>
      </c>
      <c r="K26" s="50">
        <v>24</v>
      </c>
      <c r="L26" t="s">
        <v>144</v>
      </c>
      <c r="M26">
        <v>12.06</v>
      </c>
      <c r="N26">
        <f t="shared" si="0"/>
        <v>0.10552824352922026</v>
      </c>
      <c r="O26">
        <v>990</v>
      </c>
      <c r="P26">
        <f t="shared" si="1"/>
        <v>104.47296109392805</v>
      </c>
      <c r="Q26">
        <v>15.283708260105449</v>
      </c>
      <c r="R26">
        <f t="shared" si="2"/>
        <v>6.8355767668393881</v>
      </c>
    </row>
    <row r="27" spans="1:18">
      <c r="A27" s="8" t="s">
        <v>153</v>
      </c>
      <c r="B27" s="10">
        <v>38912</v>
      </c>
      <c r="C27" s="10">
        <v>38913</v>
      </c>
      <c r="D27" t="s">
        <v>87</v>
      </c>
      <c r="E27" t="s">
        <v>332</v>
      </c>
      <c r="F27">
        <v>1</v>
      </c>
      <c r="G27" t="s">
        <v>79</v>
      </c>
      <c r="H27" t="s">
        <v>178</v>
      </c>
      <c r="I27" s="11">
        <v>3.3748484848484841</v>
      </c>
      <c r="J27" t="s">
        <v>254</v>
      </c>
      <c r="K27" s="50">
        <v>96</v>
      </c>
      <c r="L27" t="s">
        <v>297</v>
      </c>
      <c r="M27">
        <v>71.5</v>
      </c>
      <c r="N27">
        <f t="shared" ref="N27:N50" si="3">(M27-(0.3638))/131.843</f>
        <v>0.53955234635134219</v>
      </c>
      <c r="O27">
        <v>940</v>
      </c>
      <c r="P27">
        <f t="shared" si="1"/>
        <v>507.17920557026167</v>
      </c>
      <c r="Q27">
        <v>3.3748484848484841</v>
      </c>
      <c r="R27">
        <f t="shared" si="2"/>
        <v>150.28206683863374</v>
      </c>
    </row>
    <row r="28" spans="1:18">
      <c r="A28" s="8" t="s">
        <v>154</v>
      </c>
      <c r="B28" s="10">
        <v>38912</v>
      </c>
      <c r="C28" s="10">
        <v>38913</v>
      </c>
      <c r="D28" t="s">
        <v>87</v>
      </c>
      <c r="E28" t="s">
        <v>332</v>
      </c>
      <c r="F28">
        <v>2</v>
      </c>
      <c r="G28" t="s">
        <v>79</v>
      </c>
      <c r="H28" t="s">
        <v>172</v>
      </c>
      <c r="I28" s="11">
        <v>3.4807317073170747</v>
      </c>
      <c r="J28" t="s">
        <v>254</v>
      </c>
      <c r="K28" s="50">
        <v>96</v>
      </c>
      <c r="L28" t="s">
        <v>297</v>
      </c>
      <c r="M28">
        <v>74.400000000000006</v>
      </c>
      <c r="N28">
        <f t="shared" si="3"/>
        <v>0.56154820506208147</v>
      </c>
      <c r="O28">
        <v>940</v>
      </c>
      <c r="P28">
        <f t="shared" si="1"/>
        <v>527.8553127583566</v>
      </c>
      <c r="Q28">
        <v>3.4807317073170747</v>
      </c>
      <c r="R28">
        <f t="shared" si="2"/>
        <v>151.65067495685383</v>
      </c>
    </row>
    <row r="29" spans="1:18">
      <c r="A29" s="8" t="s">
        <v>155</v>
      </c>
      <c r="B29" s="10">
        <v>38912</v>
      </c>
      <c r="C29" s="10">
        <v>38913</v>
      </c>
      <c r="D29" t="s">
        <v>87</v>
      </c>
      <c r="E29" t="s">
        <v>332</v>
      </c>
      <c r="F29">
        <v>3</v>
      </c>
      <c r="G29" t="s">
        <v>79</v>
      </c>
      <c r="H29" t="s">
        <v>176</v>
      </c>
      <c r="I29" s="11">
        <v>2.8348348348348349</v>
      </c>
      <c r="J29" t="s">
        <v>254</v>
      </c>
      <c r="K29" s="50">
        <v>96</v>
      </c>
      <c r="L29" t="s">
        <v>297</v>
      </c>
      <c r="M29">
        <v>74.599999999999994</v>
      </c>
      <c r="N29">
        <f t="shared" si="3"/>
        <v>0.56306516083523583</v>
      </c>
      <c r="O29">
        <v>940</v>
      </c>
      <c r="P29">
        <f t="shared" si="1"/>
        <v>529.28125118512173</v>
      </c>
      <c r="Q29">
        <v>2.8348348348348349</v>
      </c>
      <c r="R29">
        <f t="shared" si="2"/>
        <v>186.70620407271772</v>
      </c>
    </row>
    <row r="30" spans="1:18">
      <c r="A30" s="8" t="s">
        <v>156</v>
      </c>
      <c r="B30" s="10">
        <v>38912</v>
      </c>
      <c r="C30" s="10">
        <v>38913</v>
      </c>
      <c r="D30" t="s">
        <v>87</v>
      </c>
      <c r="E30" t="s">
        <v>332</v>
      </c>
      <c r="F30">
        <v>4</v>
      </c>
      <c r="G30" t="s">
        <v>79</v>
      </c>
      <c r="H30" t="s">
        <v>177</v>
      </c>
      <c r="I30" s="11">
        <v>2.617839195979899</v>
      </c>
      <c r="J30" t="s">
        <v>254</v>
      </c>
      <c r="K30" s="50">
        <v>96</v>
      </c>
      <c r="L30" t="s">
        <v>297</v>
      </c>
      <c r="M30">
        <v>88.7</v>
      </c>
      <c r="N30">
        <f t="shared" si="3"/>
        <v>0.67001054284262351</v>
      </c>
      <c r="O30">
        <v>940</v>
      </c>
      <c r="P30">
        <f t="shared" si="1"/>
        <v>629.80991027206608</v>
      </c>
      <c r="Q30">
        <v>2.617839195979899</v>
      </c>
      <c r="R30">
        <f t="shared" si="2"/>
        <v>240.58387972769205</v>
      </c>
    </row>
    <row r="31" spans="1:18">
      <c r="A31" s="8" t="s">
        <v>157</v>
      </c>
      <c r="B31" s="10">
        <v>38912</v>
      </c>
      <c r="C31" s="10">
        <v>38913</v>
      </c>
      <c r="D31" t="s">
        <v>87</v>
      </c>
      <c r="E31" t="s">
        <v>332</v>
      </c>
      <c r="F31">
        <v>1</v>
      </c>
      <c r="G31" t="s">
        <v>287</v>
      </c>
      <c r="H31" t="s">
        <v>178</v>
      </c>
      <c r="I31" s="11">
        <v>3.7302050473186128</v>
      </c>
      <c r="J31" t="s">
        <v>254</v>
      </c>
      <c r="K31" s="50">
        <v>96</v>
      </c>
      <c r="L31" t="s">
        <v>297</v>
      </c>
      <c r="M31">
        <v>29.4</v>
      </c>
      <c r="N31">
        <f t="shared" si="3"/>
        <v>0.22023315610233382</v>
      </c>
      <c r="O31">
        <v>940</v>
      </c>
      <c r="P31">
        <f t="shared" si="1"/>
        <v>207.0191667361938</v>
      </c>
      <c r="Q31">
        <v>3.7302050473186128</v>
      </c>
      <c r="R31">
        <f t="shared" si="2"/>
        <v>55.498066221588971</v>
      </c>
    </row>
    <row r="32" spans="1:18">
      <c r="A32" s="8" t="s">
        <v>158</v>
      </c>
      <c r="B32" s="10">
        <v>38912</v>
      </c>
      <c r="C32" s="10">
        <v>38913</v>
      </c>
      <c r="D32" t="s">
        <v>87</v>
      </c>
      <c r="E32" t="s">
        <v>332</v>
      </c>
      <c r="F32">
        <v>2</v>
      </c>
      <c r="G32" t="s">
        <v>287</v>
      </c>
      <c r="H32" t="s">
        <v>172</v>
      </c>
      <c r="I32" s="11">
        <v>4.0458715596330279</v>
      </c>
      <c r="J32" t="s">
        <v>254</v>
      </c>
      <c r="K32" s="50">
        <v>96</v>
      </c>
      <c r="L32" t="s">
        <v>297</v>
      </c>
      <c r="M32">
        <v>48.1</v>
      </c>
      <c r="N32">
        <f t="shared" si="3"/>
        <v>0.36206852089227343</v>
      </c>
      <c r="O32">
        <v>940</v>
      </c>
      <c r="P32">
        <f t="shared" si="1"/>
        <v>340.34440963873703</v>
      </c>
      <c r="Q32">
        <v>4.0458715596330279</v>
      </c>
      <c r="R32">
        <f t="shared" si="2"/>
        <v>84.121407371025697</v>
      </c>
    </row>
    <row r="33" spans="1:18">
      <c r="A33" s="8" t="s">
        <v>159</v>
      </c>
      <c r="B33" s="10">
        <v>38912</v>
      </c>
      <c r="C33" s="10">
        <v>38913</v>
      </c>
      <c r="D33" t="s">
        <v>87</v>
      </c>
      <c r="E33" t="s">
        <v>332</v>
      </c>
      <c r="F33">
        <v>3</v>
      </c>
      <c r="G33" t="s">
        <v>287</v>
      </c>
      <c r="H33" t="s">
        <v>176</v>
      </c>
      <c r="I33" s="11">
        <v>4.312326043737575</v>
      </c>
      <c r="J33" t="s">
        <v>254</v>
      </c>
      <c r="K33" s="50">
        <v>96</v>
      </c>
      <c r="L33" t="s">
        <v>297</v>
      </c>
      <c r="M33">
        <v>47.1</v>
      </c>
      <c r="N33">
        <f t="shared" si="3"/>
        <v>0.35448374202650129</v>
      </c>
      <c r="O33">
        <v>940</v>
      </c>
      <c r="P33">
        <f t="shared" si="1"/>
        <v>333.21471750491122</v>
      </c>
      <c r="Q33">
        <v>4.312326043737575</v>
      </c>
      <c r="R33">
        <f t="shared" si="2"/>
        <v>77.270297775561446</v>
      </c>
    </row>
    <row r="34" spans="1:18">
      <c r="A34" s="8" t="s">
        <v>160</v>
      </c>
      <c r="B34" s="10">
        <v>38912</v>
      </c>
      <c r="C34" s="10">
        <v>38913</v>
      </c>
      <c r="D34" t="s">
        <v>87</v>
      </c>
      <c r="E34" t="s">
        <v>332</v>
      </c>
      <c r="F34">
        <v>4</v>
      </c>
      <c r="G34" t="s">
        <v>287</v>
      </c>
      <c r="H34" t="s">
        <v>177</v>
      </c>
      <c r="I34" s="11">
        <v>4.6562604340567608</v>
      </c>
      <c r="J34" t="s">
        <v>254</v>
      </c>
      <c r="K34" s="50">
        <v>96</v>
      </c>
      <c r="L34" t="s">
        <v>297</v>
      </c>
      <c r="M34">
        <v>34.799999999999997</v>
      </c>
      <c r="N34">
        <f t="shared" si="3"/>
        <v>0.26119096197750358</v>
      </c>
      <c r="O34">
        <v>990</v>
      </c>
      <c r="P34">
        <f t="shared" si="1"/>
        <v>258.57905235772853</v>
      </c>
      <c r="Q34">
        <v>4.6562604340567608</v>
      </c>
      <c r="R34">
        <f t="shared" si="2"/>
        <v>55.533631767336921</v>
      </c>
    </row>
    <row r="35" spans="1:18">
      <c r="A35" s="8" t="s">
        <v>161</v>
      </c>
      <c r="B35" s="10">
        <v>38912</v>
      </c>
      <c r="C35" s="10">
        <v>38913</v>
      </c>
      <c r="D35" t="s">
        <v>87</v>
      </c>
      <c r="E35" t="s">
        <v>332</v>
      </c>
      <c r="F35">
        <v>1</v>
      </c>
      <c r="G35" t="s">
        <v>398</v>
      </c>
      <c r="H35" t="s">
        <v>178</v>
      </c>
      <c r="I35" s="11">
        <v>15.237033957033958</v>
      </c>
      <c r="J35" t="s">
        <v>254</v>
      </c>
      <c r="K35" s="50">
        <v>96</v>
      </c>
      <c r="L35" t="s">
        <v>297</v>
      </c>
      <c r="M35">
        <v>14.6</v>
      </c>
      <c r="N35">
        <f t="shared" si="3"/>
        <v>0.10797842888890576</v>
      </c>
      <c r="O35">
        <v>940</v>
      </c>
      <c r="P35">
        <f t="shared" si="1"/>
        <v>101.49972315557142</v>
      </c>
      <c r="Q35">
        <v>15.237033957033958</v>
      </c>
      <c r="R35">
        <f t="shared" si="2"/>
        <v>6.6613832745785491</v>
      </c>
    </row>
    <row r="36" spans="1:18">
      <c r="A36" s="8" t="s">
        <v>162</v>
      </c>
      <c r="B36" s="10">
        <v>38912</v>
      </c>
      <c r="C36" s="10">
        <v>38913</v>
      </c>
      <c r="D36" t="s">
        <v>87</v>
      </c>
      <c r="E36" t="s">
        <v>332</v>
      </c>
      <c r="F36">
        <v>2</v>
      </c>
      <c r="G36" t="s">
        <v>398</v>
      </c>
      <c r="H36" t="s">
        <v>172</v>
      </c>
      <c r="I36" s="11">
        <v>15.220523854069228</v>
      </c>
      <c r="J36" t="s">
        <v>254</v>
      </c>
      <c r="K36" s="50">
        <v>96</v>
      </c>
      <c r="L36" t="s">
        <v>297</v>
      </c>
      <c r="M36">
        <v>16.899999999999999</v>
      </c>
      <c r="N36">
        <f t="shared" si="3"/>
        <v>0.12542342028018172</v>
      </c>
      <c r="O36">
        <v>990</v>
      </c>
      <c r="P36">
        <f t="shared" si="1"/>
        <v>124.1691860773799</v>
      </c>
      <c r="Q36">
        <v>15.220523854069228</v>
      </c>
      <c r="R36">
        <f t="shared" si="2"/>
        <v>8.1580100177815567</v>
      </c>
    </row>
    <row r="37" spans="1:18">
      <c r="A37" s="8" t="s">
        <v>163</v>
      </c>
      <c r="B37" s="10">
        <v>38912</v>
      </c>
      <c r="C37" s="10">
        <v>38913</v>
      </c>
      <c r="D37" t="s">
        <v>87</v>
      </c>
      <c r="E37" t="s">
        <v>332</v>
      </c>
      <c r="F37">
        <v>3</v>
      </c>
      <c r="G37" t="s">
        <v>398</v>
      </c>
      <c r="H37" t="s">
        <v>176</v>
      </c>
      <c r="I37" s="11">
        <v>14.275909090909092</v>
      </c>
      <c r="J37" t="s">
        <v>254</v>
      </c>
      <c r="K37" s="50">
        <v>96</v>
      </c>
      <c r="L37" t="s">
        <v>297</v>
      </c>
      <c r="M37">
        <v>15.1</v>
      </c>
      <c r="N37">
        <f t="shared" si="3"/>
        <v>0.11177081832179184</v>
      </c>
      <c r="O37">
        <v>940</v>
      </c>
      <c r="P37">
        <f t="shared" si="1"/>
        <v>105.06456922248432</v>
      </c>
      <c r="Q37">
        <v>14.275909090909092</v>
      </c>
      <c r="R37">
        <f t="shared" si="2"/>
        <v>7.3595711876163117</v>
      </c>
    </row>
    <row r="38" spans="1:18">
      <c r="A38" s="8" t="s">
        <v>164</v>
      </c>
      <c r="B38" s="10">
        <v>38912</v>
      </c>
      <c r="C38" s="10">
        <v>38913</v>
      </c>
      <c r="D38" t="s">
        <v>87</v>
      </c>
      <c r="E38" t="s">
        <v>332</v>
      </c>
      <c r="F38">
        <v>4</v>
      </c>
      <c r="G38" t="s">
        <v>398</v>
      </c>
      <c r="H38" t="s">
        <v>177</v>
      </c>
      <c r="I38" s="11">
        <v>15.244452234881683</v>
      </c>
      <c r="J38" t="s">
        <v>254</v>
      </c>
      <c r="K38" s="50">
        <v>96</v>
      </c>
      <c r="L38" t="s">
        <v>297</v>
      </c>
      <c r="M38">
        <v>17.399999999999999</v>
      </c>
      <c r="N38">
        <f t="shared" si="3"/>
        <v>0.12921580971306781</v>
      </c>
      <c r="O38">
        <v>940</v>
      </c>
      <c r="P38">
        <f t="shared" si="1"/>
        <v>121.46286113028374</v>
      </c>
      <c r="Q38">
        <v>15.244452234881683</v>
      </c>
      <c r="R38">
        <f t="shared" si="2"/>
        <v>7.9676763230860983</v>
      </c>
    </row>
    <row r="39" spans="1:18">
      <c r="A39" s="8" t="s">
        <v>165</v>
      </c>
      <c r="B39" s="10">
        <v>38912</v>
      </c>
      <c r="C39" s="10">
        <v>38913</v>
      </c>
      <c r="D39" t="s">
        <v>87</v>
      </c>
      <c r="E39" t="s">
        <v>346</v>
      </c>
      <c r="F39">
        <v>1</v>
      </c>
      <c r="G39" t="s">
        <v>79</v>
      </c>
      <c r="H39" t="s">
        <v>172</v>
      </c>
      <c r="I39" s="11">
        <v>3.0622009569377999</v>
      </c>
      <c r="J39" t="s">
        <v>254</v>
      </c>
      <c r="K39" s="50">
        <v>96</v>
      </c>
      <c r="L39" t="s">
        <v>297</v>
      </c>
      <c r="M39">
        <v>73.400000000000006</v>
      </c>
      <c r="N39">
        <f t="shared" si="3"/>
        <v>0.55396342619630934</v>
      </c>
      <c r="O39">
        <v>940</v>
      </c>
      <c r="P39">
        <f t="shared" si="1"/>
        <v>520.72562062453073</v>
      </c>
      <c r="Q39">
        <v>3.0622009569377999</v>
      </c>
      <c r="R39">
        <f t="shared" si="2"/>
        <v>170.04946048519827</v>
      </c>
    </row>
    <row r="40" spans="1:18">
      <c r="A40" s="8" t="s">
        <v>166</v>
      </c>
      <c r="B40" s="10">
        <v>38912</v>
      </c>
      <c r="C40" s="10">
        <v>38913</v>
      </c>
      <c r="D40" t="s">
        <v>87</v>
      </c>
      <c r="E40" t="s">
        <v>346</v>
      </c>
      <c r="F40">
        <v>2</v>
      </c>
      <c r="G40" t="s">
        <v>79</v>
      </c>
      <c r="H40" t="s">
        <v>178</v>
      </c>
      <c r="I40" s="11">
        <v>3.5067679558011049</v>
      </c>
      <c r="J40" t="s">
        <v>254</v>
      </c>
      <c r="K40" s="50">
        <v>96</v>
      </c>
      <c r="L40" t="s">
        <v>297</v>
      </c>
      <c r="M40">
        <v>72.5</v>
      </c>
      <c r="N40">
        <f t="shared" si="3"/>
        <v>0.54713712521711433</v>
      </c>
      <c r="O40">
        <v>940</v>
      </c>
      <c r="P40">
        <f t="shared" si="1"/>
        <v>514.30889770408749</v>
      </c>
      <c r="Q40">
        <v>3.5067679558011049</v>
      </c>
      <c r="R40">
        <f t="shared" si="2"/>
        <v>146.66179917986503</v>
      </c>
    </row>
    <row r="41" spans="1:18">
      <c r="A41" s="8" t="s">
        <v>167</v>
      </c>
      <c r="B41" s="10">
        <v>38912</v>
      </c>
      <c r="C41" s="10">
        <v>38913</v>
      </c>
      <c r="D41" t="s">
        <v>87</v>
      </c>
      <c r="E41" t="s">
        <v>346</v>
      </c>
      <c r="F41">
        <v>3</v>
      </c>
      <c r="G41" t="s">
        <v>79</v>
      </c>
      <c r="H41" t="s">
        <v>177</v>
      </c>
      <c r="I41" s="11">
        <v>2.5328918918918921</v>
      </c>
      <c r="J41" t="s">
        <v>254</v>
      </c>
      <c r="K41" s="50">
        <v>96</v>
      </c>
      <c r="L41" t="s">
        <v>297</v>
      </c>
      <c r="M41">
        <v>83.7</v>
      </c>
      <c r="N41">
        <f t="shared" si="3"/>
        <v>0.63208664851376262</v>
      </c>
      <c r="O41">
        <v>990</v>
      </c>
      <c r="P41">
        <f t="shared" si="1"/>
        <v>625.76578202862504</v>
      </c>
      <c r="Q41">
        <v>2.5328918918918921</v>
      </c>
      <c r="R41">
        <f t="shared" si="2"/>
        <v>247.05585896965465</v>
      </c>
    </row>
    <row r="42" spans="1:18">
      <c r="A42" s="8" t="s">
        <v>389</v>
      </c>
      <c r="B42" s="10">
        <v>38912</v>
      </c>
      <c r="C42" s="10">
        <v>38913</v>
      </c>
      <c r="D42" t="s">
        <v>87</v>
      </c>
      <c r="E42" t="s">
        <v>346</v>
      </c>
      <c r="F42">
        <v>4</v>
      </c>
      <c r="G42" t="s">
        <v>79</v>
      </c>
      <c r="H42" t="s">
        <v>176</v>
      </c>
      <c r="I42" s="11">
        <v>3.7444241316270563</v>
      </c>
      <c r="J42" t="s">
        <v>254</v>
      </c>
      <c r="K42" s="50">
        <v>96</v>
      </c>
      <c r="L42" t="s">
        <v>297</v>
      </c>
      <c r="M42">
        <v>63.8</v>
      </c>
      <c r="N42">
        <f t="shared" si="3"/>
        <v>0.48114954908489649</v>
      </c>
      <c r="O42">
        <v>990</v>
      </c>
      <c r="P42">
        <f t="shared" si="1"/>
        <v>476.33805359404755</v>
      </c>
      <c r="Q42">
        <v>3.7444241316270563</v>
      </c>
      <c r="R42">
        <f t="shared" si="2"/>
        <v>127.21263319790256</v>
      </c>
    </row>
    <row r="43" spans="1:18">
      <c r="A43" s="8" t="s">
        <v>390</v>
      </c>
      <c r="B43" s="10">
        <v>38912</v>
      </c>
      <c r="C43" s="10">
        <v>38913</v>
      </c>
      <c r="D43" t="s">
        <v>87</v>
      </c>
      <c r="E43" t="s">
        <v>346</v>
      </c>
      <c r="F43">
        <v>1</v>
      </c>
      <c r="G43" t="s">
        <v>287</v>
      </c>
      <c r="H43" t="s">
        <v>172</v>
      </c>
      <c r="I43" s="11">
        <v>3.8394772344013495</v>
      </c>
      <c r="J43" t="s">
        <v>254</v>
      </c>
      <c r="K43" s="50">
        <v>96</v>
      </c>
      <c r="L43" t="s">
        <v>297</v>
      </c>
      <c r="M43">
        <v>33.799999999999997</v>
      </c>
      <c r="N43">
        <f t="shared" si="3"/>
        <v>0.25360618311173139</v>
      </c>
      <c r="O43">
        <v>940</v>
      </c>
      <c r="P43">
        <f t="shared" si="1"/>
        <v>238.3898121250275</v>
      </c>
      <c r="Q43">
        <v>3.8394772344013495</v>
      </c>
      <c r="R43">
        <f t="shared" si="2"/>
        <v>62.08913286138997</v>
      </c>
    </row>
    <row r="44" spans="1:18">
      <c r="A44" s="8" t="s">
        <v>391</v>
      </c>
      <c r="B44" s="10">
        <v>38912</v>
      </c>
      <c r="C44" s="10">
        <v>38913</v>
      </c>
      <c r="D44" t="s">
        <v>87</v>
      </c>
      <c r="E44" t="s">
        <v>346</v>
      </c>
      <c r="F44">
        <v>2</v>
      </c>
      <c r="G44" t="s">
        <v>287</v>
      </c>
      <c r="H44" t="s">
        <v>178</v>
      </c>
      <c r="I44" s="11">
        <v>5.1009169054441257</v>
      </c>
      <c r="J44" t="s">
        <v>254</v>
      </c>
      <c r="K44" s="50">
        <v>96</v>
      </c>
      <c r="L44" t="s">
        <v>297</v>
      </c>
      <c r="M44">
        <v>25.3</v>
      </c>
      <c r="N44">
        <f t="shared" si="3"/>
        <v>0.18913556275266796</v>
      </c>
      <c r="O44">
        <v>990</v>
      </c>
      <c r="P44">
        <f t="shared" si="1"/>
        <v>187.24420712514129</v>
      </c>
      <c r="Q44">
        <v>5.1009169054441257</v>
      </c>
      <c r="R44">
        <f t="shared" si="2"/>
        <v>36.707950863755215</v>
      </c>
    </row>
    <row r="45" spans="1:18">
      <c r="A45" s="8" t="s">
        <v>392</v>
      </c>
      <c r="B45" s="10">
        <v>38912</v>
      </c>
      <c r="C45" s="10">
        <v>38913</v>
      </c>
      <c r="D45" t="s">
        <v>87</v>
      </c>
      <c r="E45" t="s">
        <v>346</v>
      </c>
      <c r="F45">
        <v>3</v>
      </c>
      <c r="G45" t="s">
        <v>287</v>
      </c>
      <c r="H45" t="s">
        <v>177</v>
      </c>
      <c r="I45" s="11">
        <v>6.4667420814479648</v>
      </c>
      <c r="J45" t="s">
        <v>254</v>
      </c>
      <c r="K45" s="50">
        <v>96</v>
      </c>
      <c r="L45" t="s">
        <v>297</v>
      </c>
      <c r="M45">
        <v>13.6</v>
      </c>
      <c r="N45">
        <f t="shared" si="3"/>
        <v>0.10039365002313358</v>
      </c>
      <c r="O45">
        <v>940</v>
      </c>
      <c r="P45">
        <f t="shared" si="1"/>
        <v>94.370031021745561</v>
      </c>
      <c r="Q45">
        <v>6.4667420814479648</v>
      </c>
      <c r="R45">
        <f t="shared" si="2"/>
        <v>14.593133579964151</v>
      </c>
    </row>
    <row r="46" spans="1:18">
      <c r="A46" s="8" t="s">
        <v>393</v>
      </c>
      <c r="B46" s="10">
        <v>38912</v>
      </c>
      <c r="C46" s="10">
        <v>38913</v>
      </c>
      <c r="D46" t="s">
        <v>87</v>
      </c>
      <c r="E46" t="s">
        <v>346</v>
      </c>
      <c r="F46">
        <v>4</v>
      </c>
      <c r="G46" t="s">
        <v>287</v>
      </c>
      <c r="H46" t="s">
        <v>176</v>
      </c>
      <c r="I46" s="11">
        <v>4.1661290322580653</v>
      </c>
      <c r="J46" t="s">
        <v>254</v>
      </c>
      <c r="K46" s="50">
        <v>96</v>
      </c>
      <c r="L46" t="s">
        <v>297</v>
      </c>
      <c r="M46">
        <v>36.1</v>
      </c>
      <c r="N46">
        <f t="shared" si="3"/>
        <v>0.27105117450300742</v>
      </c>
      <c r="O46">
        <v>990</v>
      </c>
      <c r="P46">
        <f t="shared" si="1"/>
        <v>268.34066275797733</v>
      </c>
      <c r="Q46">
        <v>4.1661290322580653</v>
      </c>
      <c r="R46">
        <f t="shared" si="2"/>
        <v>64.410070038693732</v>
      </c>
    </row>
    <row r="47" spans="1:18">
      <c r="A47" s="8" t="s">
        <v>394</v>
      </c>
      <c r="B47" s="10">
        <v>38912</v>
      </c>
      <c r="C47" s="10">
        <v>38913</v>
      </c>
      <c r="D47" t="s">
        <v>87</v>
      </c>
      <c r="E47" t="s">
        <v>346</v>
      </c>
      <c r="F47">
        <v>1</v>
      </c>
      <c r="G47" t="s">
        <v>398</v>
      </c>
      <c r="H47" t="s">
        <v>172</v>
      </c>
      <c r="I47" s="11">
        <v>15.199209344115008</v>
      </c>
      <c r="J47" t="s">
        <v>254</v>
      </c>
      <c r="K47" s="50">
        <v>96</v>
      </c>
      <c r="L47" t="s">
        <v>297</v>
      </c>
      <c r="M47">
        <v>12.8</v>
      </c>
      <c r="N47">
        <f t="shared" si="3"/>
        <v>9.432582693051586E-2</v>
      </c>
      <c r="O47">
        <v>940</v>
      </c>
      <c r="P47">
        <f t="shared" si="1"/>
        <v>88.666277314684905</v>
      </c>
      <c r="Q47">
        <v>15.199209344115008</v>
      </c>
      <c r="R47">
        <f t="shared" si="2"/>
        <v>5.8336111640580608</v>
      </c>
    </row>
    <row r="48" spans="1:18">
      <c r="A48" s="8" t="s">
        <v>395</v>
      </c>
      <c r="B48" s="10">
        <v>38912</v>
      </c>
      <c r="C48" s="10">
        <v>38913</v>
      </c>
      <c r="D48" t="s">
        <v>87</v>
      </c>
      <c r="E48" t="s">
        <v>399</v>
      </c>
      <c r="F48">
        <v>2</v>
      </c>
      <c r="G48" t="s">
        <v>398</v>
      </c>
      <c r="H48" t="s">
        <v>178</v>
      </c>
      <c r="I48" s="11">
        <v>15.320967741935483</v>
      </c>
      <c r="J48" t="s">
        <v>254</v>
      </c>
      <c r="K48" s="50">
        <v>96</v>
      </c>
      <c r="L48" t="s">
        <v>297</v>
      </c>
      <c r="M48">
        <v>16.100000000000001</v>
      </c>
      <c r="N48">
        <f t="shared" si="3"/>
        <v>0.11935559718756403</v>
      </c>
      <c r="O48">
        <v>940</v>
      </c>
      <c r="P48">
        <f t="shared" si="1"/>
        <v>112.19426135631019</v>
      </c>
      <c r="Q48">
        <v>15.320967741935483</v>
      </c>
      <c r="R48">
        <f t="shared" si="2"/>
        <v>7.3229226277410593</v>
      </c>
    </row>
    <row r="49" spans="1:23">
      <c r="A49" s="8" t="s">
        <v>396</v>
      </c>
      <c r="B49" s="10">
        <v>38912</v>
      </c>
      <c r="C49" s="10">
        <v>38913</v>
      </c>
      <c r="D49" t="s">
        <v>87</v>
      </c>
      <c r="E49" t="s">
        <v>342</v>
      </c>
      <c r="F49">
        <v>3</v>
      </c>
      <c r="G49" t="s">
        <v>398</v>
      </c>
      <c r="H49" t="s">
        <v>177</v>
      </c>
      <c r="I49" s="11">
        <v>15.372132352941172</v>
      </c>
      <c r="J49" t="s">
        <v>254</v>
      </c>
      <c r="K49" s="50">
        <v>96</v>
      </c>
      <c r="L49" t="s">
        <v>297</v>
      </c>
      <c r="M49">
        <v>15</v>
      </c>
      <c r="N49">
        <f t="shared" si="3"/>
        <v>0.11101234043521463</v>
      </c>
      <c r="O49">
        <v>940</v>
      </c>
      <c r="P49">
        <f t="shared" si="1"/>
        <v>104.35160000910174</v>
      </c>
      <c r="Q49">
        <v>15.372132352941172</v>
      </c>
      <c r="R49">
        <f t="shared" si="2"/>
        <v>6.7883620575993806</v>
      </c>
    </row>
    <row r="50" spans="1:23">
      <c r="A50" s="8" t="s">
        <v>397</v>
      </c>
      <c r="B50" s="10">
        <v>38912</v>
      </c>
      <c r="C50" s="10">
        <v>38913</v>
      </c>
      <c r="D50" t="s">
        <v>87</v>
      </c>
      <c r="E50" t="s">
        <v>342</v>
      </c>
      <c r="F50">
        <v>4</v>
      </c>
      <c r="G50" t="s">
        <v>398</v>
      </c>
      <c r="H50" t="s">
        <v>176</v>
      </c>
      <c r="I50" s="11">
        <v>15.283708260105449</v>
      </c>
      <c r="J50" t="s">
        <v>254</v>
      </c>
      <c r="K50" s="50">
        <v>96</v>
      </c>
      <c r="L50" t="s">
        <v>297</v>
      </c>
      <c r="M50">
        <v>15.7</v>
      </c>
      <c r="N50">
        <f t="shared" si="3"/>
        <v>0.11632168564125514</v>
      </c>
      <c r="O50">
        <v>990</v>
      </c>
      <c r="P50">
        <f t="shared" si="1"/>
        <v>115.15846878484258</v>
      </c>
      <c r="Q50">
        <v>15.283708260105449</v>
      </c>
      <c r="R50">
        <f t="shared" si="2"/>
        <v>7.53472042419423</v>
      </c>
    </row>
    <row r="54" spans="1:23">
      <c r="A54" s="84" t="s">
        <v>295</v>
      </c>
    </row>
    <row r="56" spans="1:23">
      <c r="A56" s="1" t="s">
        <v>317</v>
      </c>
      <c r="B56" s="1" t="s">
        <v>182</v>
      </c>
      <c r="C56" s="1" t="s">
        <v>330</v>
      </c>
      <c r="D56" s="1" t="s">
        <v>277</v>
      </c>
      <c r="E56" s="1" t="s">
        <v>67</v>
      </c>
      <c r="F56" s="1" t="s">
        <v>68</v>
      </c>
      <c r="G56" s="1" t="s">
        <v>69</v>
      </c>
      <c r="H56" s="1" t="s">
        <v>305</v>
      </c>
      <c r="I56" s="1" t="s">
        <v>141</v>
      </c>
      <c r="J56" s="1" t="s">
        <v>296</v>
      </c>
      <c r="K56" s="1" t="s">
        <v>428</v>
      </c>
      <c r="L56" s="49" t="s">
        <v>430</v>
      </c>
      <c r="M56" s="49" t="s">
        <v>431</v>
      </c>
      <c r="N56" s="49" t="s">
        <v>432</v>
      </c>
      <c r="O56" s="49" t="s">
        <v>206</v>
      </c>
      <c r="P56" s="51" t="s">
        <v>415</v>
      </c>
      <c r="Q56" s="51" t="s">
        <v>416</v>
      </c>
      <c r="R56" s="51" t="s">
        <v>417</v>
      </c>
      <c r="S56" s="51" t="s">
        <v>418</v>
      </c>
      <c r="T56" s="51" t="s">
        <v>253</v>
      </c>
      <c r="U56" s="51" t="s">
        <v>419</v>
      </c>
      <c r="V56" s="51" t="s">
        <v>420</v>
      </c>
      <c r="W56" s="51" t="s">
        <v>421</v>
      </c>
    </row>
    <row r="57" spans="1:23">
      <c r="A57" s="53" t="s">
        <v>413</v>
      </c>
      <c r="B57" s="10">
        <v>38916</v>
      </c>
      <c r="C57" s="10">
        <v>38917</v>
      </c>
      <c r="D57" t="s">
        <v>87</v>
      </c>
      <c r="E57" t="s">
        <v>78</v>
      </c>
      <c r="F57">
        <v>1</v>
      </c>
      <c r="G57" t="s">
        <v>79</v>
      </c>
      <c r="H57" t="s">
        <v>176</v>
      </c>
      <c r="I57" s="52">
        <v>3.0664285714285713</v>
      </c>
      <c r="J57" s="47" t="s">
        <v>427</v>
      </c>
      <c r="K57">
        <v>8</v>
      </c>
      <c r="L57">
        <v>38</v>
      </c>
      <c r="M57">
        <v>44.9</v>
      </c>
      <c r="N57">
        <f>M57-L57</f>
        <v>6.8999999999999986</v>
      </c>
      <c r="O57">
        <f>$N$97-N57</f>
        <v>2.4000000000000021</v>
      </c>
      <c r="P57">
        <f>(O57)*(1/2)*(0.2)*(1/1000)</f>
        <v>2.4000000000000022E-4</v>
      </c>
      <c r="Q57">
        <f>P57*44.008</f>
        <v>1.0561920000000011E-2</v>
      </c>
      <c r="R57">
        <f t="shared" ref="R57:R92" si="4">Q57*0.272904926377022</f>
        <v>2.8823999999999994E-3</v>
      </c>
      <c r="S57">
        <f t="shared" ref="S57:S92" si="5">R57*1000</f>
        <v>2.8823999999999992</v>
      </c>
      <c r="T57" s="7">
        <v>192</v>
      </c>
      <c r="U57">
        <f>S57/T57</f>
        <v>1.5012499999999996E-2</v>
      </c>
      <c r="V57" s="52">
        <v>3.0664285714285713</v>
      </c>
      <c r="W57">
        <f t="shared" ref="W57:W92" si="6">U57/V57</f>
        <v>4.8957605404146278E-3</v>
      </c>
    </row>
    <row r="58" spans="1:23">
      <c r="A58" s="53" t="s">
        <v>184</v>
      </c>
      <c r="B58" s="10">
        <v>38916</v>
      </c>
      <c r="C58" s="10">
        <v>38917</v>
      </c>
      <c r="D58" t="s">
        <v>87</v>
      </c>
      <c r="E58" t="s">
        <v>78</v>
      </c>
      <c r="F58">
        <v>2</v>
      </c>
      <c r="G58" t="s">
        <v>79</v>
      </c>
      <c r="H58" t="s">
        <v>177</v>
      </c>
      <c r="I58" s="52">
        <v>3.3321140939597305</v>
      </c>
      <c r="J58" s="47" t="s">
        <v>427</v>
      </c>
      <c r="K58">
        <v>8</v>
      </c>
      <c r="L58">
        <v>1.6</v>
      </c>
      <c r="M58">
        <v>8.8000000000000007</v>
      </c>
      <c r="N58">
        <f t="shared" ref="N58:N96" si="7">M58-L58</f>
        <v>7.2000000000000011</v>
      </c>
      <c r="O58">
        <f t="shared" ref="O58:O92" si="8">$N$97-N58</f>
        <v>2.0999999999999996</v>
      </c>
      <c r="P58">
        <f t="shared" ref="P58:P92" si="9">(O58)*(1/2)*(0.2)*(1/1000)</f>
        <v>2.0999999999999998E-4</v>
      </c>
      <c r="Q58">
        <f t="shared" ref="Q58:Q92" si="10">P58*44.008</f>
        <v>9.2416800000000004E-3</v>
      </c>
      <c r="R58">
        <f t="shared" si="4"/>
        <v>2.5220999999999967E-3</v>
      </c>
      <c r="S58">
        <f t="shared" si="5"/>
        <v>2.5220999999999969</v>
      </c>
      <c r="T58" s="7">
        <v>192</v>
      </c>
      <c r="U58">
        <f t="shared" ref="U58:U92" si="11">S58/T58</f>
        <v>1.3135937499999984E-2</v>
      </c>
      <c r="V58" s="52">
        <v>3.3321140939597305</v>
      </c>
      <c r="W58">
        <f t="shared" si="6"/>
        <v>3.9422232041249955E-3</v>
      </c>
    </row>
    <row r="59" spans="1:23">
      <c r="A59" s="53" t="s">
        <v>185</v>
      </c>
      <c r="B59" s="10">
        <v>38916</v>
      </c>
      <c r="C59" s="10">
        <v>38917</v>
      </c>
      <c r="D59" t="s">
        <v>87</v>
      </c>
      <c r="E59" t="s">
        <v>78</v>
      </c>
      <c r="F59">
        <v>3</v>
      </c>
      <c r="G59" t="s">
        <v>79</v>
      </c>
      <c r="H59" t="s">
        <v>178</v>
      </c>
      <c r="I59" s="52">
        <v>3.3382274247491637</v>
      </c>
      <c r="J59" s="47" t="s">
        <v>427</v>
      </c>
      <c r="K59">
        <v>8</v>
      </c>
      <c r="L59">
        <v>8.8000000000000007</v>
      </c>
      <c r="M59">
        <v>15.4</v>
      </c>
      <c r="N59">
        <f t="shared" si="7"/>
        <v>6.6</v>
      </c>
      <c r="O59">
        <f t="shared" si="8"/>
        <v>2.7000000000000011</v>
      </c>
      <c r="P59">
        <f t="shared" si="9"/>
        <v>2.7000000000000011E-4</v>
      </c>
      <c r="Q59">
        <f t="shared" si="10"/>
        <v>1.1882160000000006E-2</v>
      </c>
      <c r="R59">
        <f t="shared" si="4"/>
        <v>3.2426999999999977E-3</v>
      </c>
      <c r="S59">
        <f t="shared" si="5"/>
        <v>3.2426999999999975</v>
      </c>
      <c r="T59" s="7">
        <v>192</v>
      </c>
      <c r="U59">
        <f t="shared" si="11"/>
        <v>1.6889062499999986E-2</v>
      </c>
      <c r="V59" s="52">
        <v>3.3382274247491637</v>
      </c>
      <c r="W59">
        <f t="shared" si="6"/>
        <v>5.0592905608487834E-3</v>
      </c>
    </row>
    <row r="60" spans="1:23">
      <c r="A60" s="53" t="s">
        <v>186</v>
      </c>
      <c r="B60" s="10">
        <v>38916</v>
      </c>
      <c r="C60" s="10">
        <v>38917</v>
      </c>
      <c r="D60" t="s">
        <v>87</v>
      </c>
      <c r="E60" t="s">
        <v>78</v>
      </c>
      <c r="F60">
        <v>4</v>
      </c>
      <c r="G60" t="s">
        <v>79</v>
      </c>
      <c r="H60" t="s">
        <v>172</v>
      </c>
      <c r="I60" s="52">
        <v>2.9260453400503783</v>
      </c>
      <c r="J60" s="47" t="s">
        <v>427</v>
      </c>
      <c r="K60">
        <v>8</v>
      </c>
      <c r="L60">
        <v>15.4</v>
      </c>
      <c r="M60">
        <v>22.7</v>
      </c>
      <c r="N60">
        <f t="shared" si="7"/>
        <v>7.2999999999999989</v>
      </c>
      <c r="O60">
        <f t="shared" si="8"/>
        <v>2.0000000000000018</v>
      </c>
      <c r="P60">
        <f t="shared" si="9"/>
        <v>2.0000000000000017E-4</v>
      </c>
      <c r="Q60">
        <f t="shared" si="10"/>
        <v>8.8016000000000084E-3</v>
      </c>
      <c r="R60">
        <f t="shared" si="4"/>
        <v>2.4019999999999992E-3</v>
      </c>
      <c r="S60">
        <f t="shared" si="5"/>
        <v>2.4019999999999992</v>
      </c>
      <c r="T60" s="7">
        <v>192</v>
      </c>
      <c r="U60">
        <f t="shared" si="11"/>
        <v>1.2510416666666663E-2</v>
      </c>
      <c r="V60" s="52">
        <v>2.9260453400503783</v>
      </c>
      <c r="W60">
        <f t="shared" si="6"/>
        <v>4.2755375302732899E-3</v>
      </c>
    </row>
    <row r="61" spans="1:23">
      <c r="A61" s="53" t="s">
        <v>145</v>
      </c>
      <c r="B61" s="10">
        <v>38916</v>
      </c>
      <c r="C61" s="10">
        <v>38917</v>
      </c>
      <c r="D61" t="s">
        <v>87</v>
      </c>
      <c r="E61" t="s">
        <v>78</v>
      </c>
      <c r="F61">
        <v>1</v>
      </c>
      <c r="G61" t="s">
        <v>287</v>
      </c>
      <c r="H61" t="s">
        <v>176</v>
      </c>
      <c r="I61" s="52">
        <v>3.4656766256590519</v>
      </c>
      <c r="J61" s="47" t="s">
        <v>427</v>
      </c>
      <c r="K61">
        <v>8</v>
      </c>
      <c r="L61">
        <v>22.7</v>
      </c>
      <c r="M61">
        <v>29.7</v>
      </c>
      <c r="N61">
        <f t="shared" si="7"/>
        <v>7</v>
      </c>
      <c r="O61">
        <f t="shared" si="8"/>
        <v>2.3000000000000007</v>
      </c>
      <c r="P61">
        <f t="shared" si="9"/>
        <v>2.3000000000000009E-4</v>
      </c>
      <c r="Q61">
        <f t="shared" si="10"/>
        <v>1.0121840000000005E-2</v>
      </c>
      <c r="R61">
        <f t="shared" si="4"/>
        <v>2.7622999999999979E-3</v>
      </c>
      <c r="S61">
        <f t="shared" si="5"/>
        <v>2.762299999999998</v>
      </c>
      <c r="T61" s="7">
        <v>192</v>
      </c>
      <c r="U61">
        <f t="shared" si="11"/>
        <v>1.4386979166666656E-2</v>
      </c>
      <c r="V61" s="52">
        <v>3.4656766256590519</v>
      </c>
      <c r="W61">
        <f t="shared" si="6"/>
        <v>4.1512757018784896E-3</v>
      </c>
    </row>
    <row r="62" spans="1:23">
      <c r="A62" s="53" t="s">
        <v>146</v>
      </c>
      <c r="B62" s="10">
        <v>38916</v>
      </c>
      <c r="C62" s="10">
        <v>38917</v>
      </c>
      <c r="D62" t="s">
        <v>87</v>
      </c>
      <c r="E62" t="s">
        <v>78</v>
      </c>
      <c r="F62">
        <v>2</v>
      </c>
      <c r="G62" t="s">
        <v>287</v>
      </c>
      <c r="H62" t="s">
        <v>177</v>
      </c>
      <c r="I62" s="52">
        <v>3.6216192560175058</v>
      </c>
      <c r="J62" s="47" t="s">
        <v>427</v>
      </c>
      <c r="K62">
        <v>8</v>
      </c>
      <c r="L62">
        <v>29.7</v>
      </c>
      <c r="M62">
        <v>36.9</v>
      </c>
      <c r="N62">
        <f t="shared" si="7"/>
        <v>7.1999999999999993</v>
      </c>
      <c r="O62">
        <f t="shared" si="8"/>
        <v>2.1000000000000014</v>
      </c>
      <c r="P62">
        <f t="shared" si="9"/>
        <v>2.1000000000000017E-4</v>
      </c>
      <c r="Q62">
        <f t="shared" si="10"/>
        <v>9.2416800000000073E-3</v>
      </c>
      <c r="R62">
        <f t="shared" si="4"/>
        <v>2.5220999999999989E-3</v>
      </c>
      <c r="S62">
        <f t="shared" si="5"/>
        <v>2.5220999999999991</v>
      </c>
      <c r="T62" s="7">
        <v>192</v>
      </c>
      <c r="U62">
        <f t="shared" si="11"/>
        <v>1.3135937499999995E-2</v>
      </c>
      <c r="V62" s="52">
        <v>3.6216192560175058</v>
      </c>
      <c r="W62">
        <f t="shared" si="6"/>
        <v>3.6270895893249855E-3</v>
      </c>
    </row>
    <row r="63" spans="1:23">
      <c r="A63" s="53" t="s">
        <v>147</v>
      </c>
      <c r="B63" s="10">
        <v>38916</v>
      </c>
      <c r="C63" s="10">
        <v>38917</v>
      </c>
      <c r="D63" t="s">
        <v>87</v>
      </c>
      <c r="E63" t="s">
        <v>78</v>
      </c>
      <c r="F63">
        <v>3</v>
      </c>
      <c r="G63" t="s">
        <v>287</v>
      </c>
      <c r="H63" t="s">
        <v>178</v>
      </c>
      <c r="I63" s="52">
        <v>3.1021487603305777</v>
      </c>
      <c r="J63" s="47" t="s">
        <v>427</v>
      </c>
      <c r="K63">
        <v>8</v>
      </c>
      <c r="L63">
        <v>36.9</v>
      </c>
      <c r="M63">
        <v>44.5</v>
      </c>
      <c r="N63">
        <f t="shared" si="7"/>
        <v>7.6000000000000014</v>
      </c>
      <c r="O63">
        <f t="shared" si="8"/>
        <v>1.6999999999999993</v>
      </c>
      <c r="P63">
        <f t="shared" si="9"/>
        <v>1.6999999999999993E-4</v>
      </c>
      <c r="Q63">
        <f t="shared" si="10"/>
        <v>7.4813599999999977E-3</v>
      </c>
      <c r="R63">
        <f t="shared" si="4"/>
        <v>2.041699999999997E-3</v>
      </c>
      <c r="S63">
        <f t="shared" si="5"/>
        <v>2.041699999999997</v>
      </c>
      <c r="T63" s="7">
        <v>192</v>
      </c>
      <c r="U63">
        <f t="shared" si="11"/>
        <v>1.0633854166666651E-2</v>
      </c>
      <c r="V63" s="52">
        <v>3.1021487603305777</v>
      </c>
      <c r="W63">
        <f t="shared" si="6"/>
        <v>3.4278994942632808E-3</v>
      </c>
    </row>
    <row r="64" spans="1:23">
      <c r="A64" s="53" t="s">
        <v>148</v>
      </c>
      <c r="B64" s="10">
        <v>38916</v>
      </c>
      <c r="C64" s="10">
        <v>38917</v>
      </c>
      <c r="D64" t="s">
        <v>87</v>
      </c>
      <c r="E64" t="s">
        <v>78</v>
      </c>
      <c r="F64">
        <v>4</v>
      </c>
      <c r="G64" t="s">
        <v>287</v>
      </c>
      <c r="H64" t="s">
        <v>172</v>
      </c>
      <c r="I64" s="52">
        <v>3.3380333951762529</v>
      </c>
      <c r="J64" s="47" t="s">
        <v>427</v>
      </c>
      <c r="K64">
        <v>8</v>
      </c>
      <c r="L64">
        <v>0.1</v>
      </c>
      <c r="M64">
        <v>6.6</v>
      </c>
      <c r="N64">
        <f t="shared" si="7"/>
        <v>6.5</v>
      </c>
      <c r="O64">
        <f t="shared" si="8"/>
        <v>2.8000000000000007</v>
      </c>
      <c r="P64">
        <f t="shared" si="9"/>
        <v>2.8000000000000008E-4</v>
      </c>
      <c r="Q64">
        <f t="shared" si="10"/>
        <v>1.2322240000000005E-2</v>
      </c>
      <c r="R64">
        <f t="shared" si="4"/>
        <v>3.3627999999999974E-3</v>
      </c>
      <c r="S64">
        <f t="shared" si="5"/>
        <v>3.3627999999999973</v>
      </c>
      <c r="T64" s="7">
        <v>192</v>
      </c>
      <c r="U64">
        <f t="shared" si="11"/>
        <v>1.751458333333332E-2</v>
      </c>
      <c r="V64" s="52">
        <v>3.3380333951762529</v>
      </c>
      <c r="W64">
        <f t="shared" si="6"/>
        <v>5.2469766655550568E-3</v>
      </c>
    </row>
    <row r="65" spans="1:24">
      <c r="A65" s="53" t="s">
        <v>149</v>
      </c>
      <c r="B65" s="10">
        <v>38916</v>
      </c>
      <c r="C65" s="10">
        <v>38917</v>
      </c>
      <c r="D65" t="s">
        <v>87</v>
      </c>
      <c r="E65" t="s">
        <v>78</v>
      </c>
      <c r="F65">
        <v>1</v>
      </c>
      <c r="G65" t="s">
        <v>398</v>
      </c>
      <c r="H65" t="s">
        <v>176</v>
      </c>
      <c r="I65" s="52">
        <v>15.304776536312847</v>
      </c>
      <c r="J65" s="47" t="s">
        <v>427</v>
      </c>
      <c r="K65">
        <v>8</v>
      </c>
      <c r="L65">
        <v>6.6</v>
      </c>
      <c r="M65">
        <v>15.2</v>
      </c>
      <c r="N65">
        <f t="shared" si="7"/>
        <v>8.6</v>
      </c>
      <c r="O65">
        <f t="shared" si="8"/>
        <v>0.70000000000000107</v>
      </c>
      <c r="P65">
        <f t="shared" si="9"/>
        <v>7.0000000000000102E-5</v>
      </c>
      <c r="Q65">
        <f t="shared" si="10"/>
        <v>3.0805600000000048E-3</v>
      </c>
      <c r="R65">
        <f t="shared" si="4"/>
        <v>8.4070000000000021E-4</v>
      </c>
      <c r="S65">
        <f t="shared" si="5"/>
        <v>0.84070000000000022</v>
      </c>
      <c r="T65" s="7">
        <v>192</v>
      </c>
      <c r="U65">
        <f t="shared" si="11"/>
        <v>4.3786458333333342E-3</v>
      </c>
      <c r="V65" s="52">
        <v>15.304776536312847</v>
      </c>
      <c r="W65">
        <f t="shared" si="6"/>
        <v>2.860966851064012E-4</v>
      </c>
    </row>
    <row r="66" spans="1:24">
      <c r="A66" s="53" t="s">
        <v>150</v>
      </c>
      <c r="B66" s="10">
        <v>38916</v>
      </c>
      <c r="C66" s="10">
        <v>38917</v>
      </c>
      <c r="D66" t="s">
        <v>87</v>
      </c>
      <c r="E66" t="s">
        <v>78</v>
      </c>
      <c r="F66">
        <v>2</v>
      </c>
      <c r="G66" t="s">
        <v>398</v>
      </c>
      <c r="H66" t="s">
        <v>177</v>
      </c>
      <c r="I66" s="52">
        <v>14.836365546218488</v>
      </c>
      <c r="J66" s="47" t="s">
        <v>427</v>
      </c>
      <c r="K66">
        <v>8</v>
      </c>
      <c r="L66">
        <v>15.2</v>
      </c>
      <c r="M66">
        <v>23.7</v>
      </c>
      <c r="N66">
        <f t="shared" si="7"/>
        <v>8.5</v>
      </c>
      <c r="O66">
        <f t="shared" si="8"/>
        <v>0.80000000000000071</v>
      </c>
      <c r="P66">
        <f t="shared" si="9"/>
        <v>8.0000000000000074E-5</v>
      </c>
      <c r="Q66">
        <f t="shared" si="10"/>
        <v>3.5206400000000037E-3</v>
      </c>
      <c r="R66">
        <f t="shared" si="4"/>
        <v>9.6079999999999983E-4</v>
      </c>
      <c r="S66">
        <f t="shared" si="5"/>
        <v>0.96079999999999988</v>
      </c>
      <c r="T66" s="7">
        <v>192</v>
      </c>
      <c r="U66">
        <f t="shared" si="11"/>
        <v>5.0041666666666663E-3</v>
      </c>
      <c r="V66" s="52">
        <v>14.836365546218488</v>
      </c>
      <c r="W66">
        <f t="shared" si="6"/>
        <v>3.3729060200610482E-4</v>
      </c>
    </row>
    <row r="67" spans="1:24">
      <c r="A67" s="53" t="s">
        <v>151</v>
      </c>
      <c r="B67" s="10">
        <v>38916</v>
      </c>
      <c r="C67" s="10">
        <v>38917</v>
      </c>
      <c r="D67" t="s">
        <v>87</v>
      </c>
      <c r="E67" t="s">
        <v>78</v>
      </c>
      <c r="F67">
        <v>3</v>
      </c>
      <c r="G67" t="s">
        <v>398</v>
      </c>
      <c r="H67" t="s">
        <v>178</v>
      </c>
      <c r="I67" s="52">
        <v>14.395115789473685</v>
      </c>
      <c r="J67" s="47" t="s">
        <v>427</v>
      </c>
      <c r="K67">
        <v>8</v>
      </c>
      <c r="L67">
        <v>23.7</v>
      </c>
      <c r="M67">
        <v>31.8</v>
      </c>
      <c r="N67">
        <f t="shared" si="7"/>
        <v>8.1000000000000014</v>
      </c>
      <c r="O67">
        <f t="shared" si="8"/>
        <v>1.1999999999999993</v>
      </c>
      <c r="P67">
        <f t="shared" si="9"/>
        <v>1.1999999999999995E-4</v>
      </c>
      <c r="Q67">
        <f t="shared" si="10"/>
        <v>5.2809599999999977E-3</v>
      </c>
      <c r="R67">
        <f t="shared" si="4"/>
        <v>1.4411999999999975E-3</v>
      </c>
      <c r="S67">
        <f t="shared" si="5"/>
        <v>1.4411999999999976</v>
      </c>
      <c r="T67" s="7">
        <v>192</v>
      </c>
      <c r="U67">
        <f t="shared" si="11"/>
        <v>7.5062499999999878E-3</v>
      </c>
      <c r="V67" s="52">
        <v>14.395115789473685</v>
      </c>
      <c r="W67">
        <f t="shared" si="6"/>
        <v>5.2144422523428915E-4</v>
      </c>
    </row>
    <row r="68" spans="1:24">
      <c r="A68" s="53" t="s">
        <v>152</v>
      </c>
      <c r="B68" s="10">
        <v>38916</v>
      </c>
      <c r="C68" s="10">
        <v>38917</v>
      </c>
      <c r="D68" t="s">
        <v>87</v>
      </c>
      <c r="E68" t="s">
        <v>78</v>
      </c>
      <c r="F68">
        <v>4</v>
      </c>
      <c r="G68" t="s">
        <v>398</v>
      </c>
      <c r="H68" t="s">
        <v>172</v>
      </c>
      <c r="I68" s="52">
        <v>15.006161532056616</v>
      </c>
      <c r="J68" s="47" t="s">
        <v>427</v>
      </c>
      <c r="K68">
        <v>8</v>
      </c>
      <c r="L68">
        <v>31.8</v>
      </c>
      <c r="M68">
        <v>40.200000000000003</v>
      </c>
      <c r="N68">
        <f t="shared" si="7"/>
        <v>8.4000000000000021</v>
      </c>
      <c r="O68">
        <f t="shared" si="8"/>
        <v>0.89999999999999858</v>
      </c>
      <c r="P68">
        <f t="shared" si="9"/>
        <v>8.9999999999999857E-5</v>
      </c>
      <c r="Q68">
        <f t="shared" si="10"/>
        <v>3.960719999999994E-3</v>
      </c>
      <c r="R68">
        <f t="shared" si="4"/>
        <v>1.0808999999999971E-3</v>
      </c>
      <c r="S68">
        <f t="shared" si="5"/>
        <v>1.0808999999999971</v>
      </c>
      <c r="T68" s="7">
        <v>192</v>
      </c>
      <c r="U68">
        <f t="shared" si="11"/>
        <v>5.6296874999999845E-3</v>
      </c>
      <c r="V68" s="52">
        <v>15.006161532056616</v>
      </c>
      <c r="W68">
        <f t="shared" si="6"/>
        <v>3.7515839663418763E-4</v>
      </c>
    </row>
    <row r="69" spans="1:24">
      <c r="A69" s="53" t="s">
        <v>153</v>
      </c>
      <c r="B69" s="10">
        <v>38912</v>
      </c>
      <c r="C69" s="10">
        <v>38913</v>
      </c>
      <c r="D69" t="s">
        <v>87</v>
      </c>
      <c r="E69" t="s">
        <v>332</v>
      </c>
      <c r="F69">
        <v>1</v>
      </c>
      <c r="G69" t="s">
        <v>79</v>
      </c>
      <c r="H69" t="s">
        <v>178</v>
      </c>
      <c r="I69" s="11">
        <v>3.3748484848484841</v>
      </c>
      <c r="J69" s="47" t="s">
        <v>429</v>
      </c>
      <c r="K69">
        <v>4</v>
      </c>
      <c r="L69">
        <v>40.200000000000003</v>
      </c>
      <c r="M69">
        <v>48.7</v>
      </c>
      <c r="N69">
        <f t="shared" si="7"/>
        <v>8.5</v>
      </c>
      <c r="O69">
        <f t="shared" si="8"/>
        <v>0.80000000000000071</v>
      </c>
      <c r="P69">
        <f t="shared" si="9"/>
        <v>8.0000000000000074E-5</v>
      </c>
      <c r="Q69">
        <f t="shared" si="10"/>
        <v>3.5206400000000037E-3</v>
      </c>
      <c r="R69">
        <f t="shared" si="4"/>
        <v>9.6079999999999983E-4</v>
      </c>
      <c r="S69">
        <f t="shared" si="5"/>
        <v>0.96079999999999988</v>
      </c>
      <c r="T69" s="7">
        <v>96</v>
      </c>
      <c r="U69">
        <f t="shared" si="11"/>
        <v>1.0008333333333333E-2</v>
      </c>
      <c r="V69" s="11">
        <v>3.3748484848484841</v>
      </c>
      <c r="W69">
        <f t="shared" si="6"/>
        <v>2.965565233007094E-3</v>
      </c>
    </row>
    <row r="70" spans="1:24">
      <c r="A70" s="53" t="s">
        <v>154</v>
      </c>
      <c r="B70" s="10">
        <v>38912</v>
      </c>
      <c r="C70" s="10">
        <v>38913</v>
      </c>
      <c r="D70" t="s">
        <v>87</v>
      </c>
      <c r="E70" t="s">
        <v>332</v>
      </c>
      <c r="F70">
        <v>2</v>
      </c>
      <c r="G70" t="s">
        <v>79</v>
      </c>
      <c r="H70" t="s">
        <v>172</v>
      </c>
      <c r="I70" s="11">
        <v>3.4807317073170747</v>
      </c>
      <c r="J70" s="47" t="s">
        <v>429</v>
      </c>
      <c r="K70">
        <v>4</v>
      </c>
      <c r="L70">
        <v>0.5</v>
      </c>
      <c r="M70">
        <v>8.6</v>
      </c>
      <c r="N70">
        <f t="shared" si="7"/>
        <v>8.1</v>
      </c>
      <c r="O70">
        <f t="shared" si="8"/>
        <v>1.2000000000000011</v>
      </c>
      <c r="P70">
        <f t="shared" si="9"/>
        <v>1.2000000000000011E-4</v>
      </c>
      <c r="Q70">
        <f t="shared" si="10"/>
        <v>5.2809600000000055E-3</v>
      </c>
      <c r="R70">
        <f t="shared" si="4"/>
        <v>1.4411999999999997E-3</v>
      </c>
      <c r="S70">
        <f t="shared" si="5"/>
        <v>1.4411999999999996</v>
      </c>
      <c r="T70" s="7">
        <v>96</v>
      </c>
      <c r="U70">
        <f t="shared" si="11"/>
        <v>1.5012499999999996E-2</v>
      </c>
      <c r="V70" s="11">
        <v>3.4807317073170747</v>
      </c>
      <c r="W70">
        <f t="shared" si="6"/>
        <v>4.3130299208184401E-3</v>
      </c>
    </row>
    <row r="71" spans="1:24">
      <c r="A71" s="53" t="s">
        <v>155</v>
      </c>
      <c r="B71" s="10">
        <v>38912</v>
      </c>
      <c r="C71" s="10">
        <v>38913</v>
      </c>
      <c r="D71" t="s">
        <v>87</v>
      </c>
      <c r="E71" t="s">
        <v>332</v>
      </c>
      <c r="F71">
        <v>3</v>
      </c>
      <c r="G71" t="s">
        <v>79</v>
      </c>
      <c r="H71" t="s">
        <v>176</v>
      </c>
      <c r="I71" s="11">
        <v>2.8348348348348349</v>
      </c>
      <c r="J71" s="47" t="s">
        <v>429</v>
      </c>
      <c r="K71">
        <v>4</v>
      </c>
      <c r="L71">
        <v>8.6</v>
      </c>
      <c r="M71">
        <v>16.7</v>
      </c>
      <c r="N71">
        <f t="shared" si="7"/>
        <v>8.1</v>
      </c>
      <c r="O71">
        <f t="shared" si="8"/>
        <v>1.2000000000000011</v>
      </c>
      <c r="P71">
        <f t="shared" si="9"/>
        <v>1.2000000000000011E-4</v>
      </c>
      <c r="Q71">
        <f t="shared" si="10"/>
        <v>5.2809600000000055E-3</v>
      </c>
      <c r="R71">
        <f t="shared" si="4"/>
        <v>1.4411999999999997E-3</v>
      </c>
      <c r="S71">
        <f t="shared" si="5"/>
        <v>1.4411999999999996</v>
      </c>
      <c r="T71" s="7">
        <v>96</v>
      </c>
      <c r="U71">
        <f t="shared" si="11"/>
        <v>1.5012499999999996E-2</v>
      </c>
      <c r="V71" s="11">
        <v>2.8348348348348349</v>
      </c>
      <c r="W71">
        <f t="shared" si="6"/>
        <v>5.2957229872881342E-3</v>
      </c>
    </row>
    <row r="72" spans="1:24">
      <c r="A72" s="53" t="s">
        <v>156</v>
      </c>
      <c r="B72" s="10">
        <v>38912</v>
      </c>
      <c r="C72" s="10">
        <v>38913</v>
      </c>
      <c r="D72" t="s">
        <v>87</v>
      </c>
      <c r="E72" t="s">
        <v>332</v>
      </c>
      <c r="F72">
        <v>4</v>
      </c>
      <c r="G72" t="s">
        <v>79</v>
      </c>
      <c r="H72" t="s">
        <v>177</v>
      </c>
      <c r="I72" s="11">
        <v>2.617839195979899</v>
      </c>
      <c r="J72" s="47" t="s">
        <v>429</v>
      </c>
      <c r="K72">
        <v>4</v>
      </c>
      <c r="L72">
        <v>16.7</v>
      </c>
      <c r="M72">
        <v>24.2</v>
      </c>
      <c r="N72">
        <f t="shared" si="7"/>
        <v>7.5</v>
      </c>
      <c r="O72">
        <f t="shared" si="8"/>
        <v>1.8000000000000007</v>
      </c>
      <c r="P72">
        <f t="shared" si="9"/>
        <v>1.8000000000000009E-4</v>
      </c>
      <c r="Q72">
        <f t="shared" si="10"/>
        <v>7.9214400000000053E-3</v>
      </c>
      <c r="R72">
        <f t="shared" si="4"/>
        <v>2.1617999999999989E-3</v>
      </c>
      <c r="S72">
        <f t="shared" si="5"/>
        <v>2.1617999999999991</v>
      </c>
      <c r="T72" s="7">
        <v>96</v>
      </c>
      <c r="U72">
        <f t="shared" si="11"/>
        <v>2.251874999999999E-2</v>
      </c>
      <c r="V72" s="11">
        <v>2.617839195979899</v>
      </c>
      <c r="W72">
        <f t="shared" si="6"/>
        <v>8.6020371436798145E-3</v>
      </c>
    </row>
    <row r="73" spans="1:24">
      <c r="A73" s="53" t="s">
        <v>157</v>
      </c>
      <c r="B73" s="10">
        <v>38912</v>
      </c>
      <c r="C73" s="10">
        <v>38913</v>
      </c>
      <c r="D73" t="s">
        <v>87</v>
      </c>
      <c r="E73" t="s">
        <v>332</v>
      </c>
      <c r="F73">
        <v>1</v>
      </c>
      <c r="G73" t="s">
        <v>287</v>
      </c>
      <c r="H73" t="s">
        <v>178</v>
      </c>
      <c r="I73" s="11">
        <v>3.7302050473186128</v>
      </c>
      <c r="J73" s="47" t="s">
        <v>429</v>
      </c>
      <c r="K73">
        <v>4</v>
      </c>
      <c r="L73">
        <v>24.2</v>
      </c>
      <c r="M73">
        <v>34.1</v>
      </c>
      <c r="N73">
        <f t="shared" si="7"/>
        <v>9.9000000000000021</v>
      </c>
      <c r="O73">
        <f t="shared" si="8"/>
        <v>-0.60000000000000142</v>
      </c>
      <c r="P73">
        <f t="shared" si="9"/>
        <v>-6.0000000000000144E-5</v>
      </c>
      <c r="Q73">
        <f t="shared" si="10"/>
        <v>-2.6404800000000067E-3</v>
      </c>
      <c r="R73">
        <f t="shared" si="4"/>
        <v>-7.2060000000000093E-4</v>
      </c>
      <c r="S73">
        <f t="shared" si="5"/>
        <v>-0.72060000000000091</v>
      </c>
      <c r="T73" s="7">
        <v>96</v>
      </c>
      <c r="U73">
        <f t="shared" si="11"/>
        <v>-7.5062500000000094E-3</v>
      </c>
      <c r="V73" s="11">
        <v>3.7302050473186128</v>
      </c>
      <c r="W73" s="40">
        <f t="shared" si="6"/>
        <v>-2.0122888433159285E-3</v>
      </c>
      <c r="X73" s="49" t="s">
        <v>422</v>
      </c>
    </row>
    <row r="74" spans="1:24">
      <c r="A74" s="53" t="s">
        <v>158</v>
      </c>
      <c r="B74" s="10">
        <v>38912</v>
      </c>
      <c r="C74" s="10">
        <v>38913</v>
      </c>
      <c r="D74" t="s">
        <v>87</v>
      </c>
      <c r="E74" t="s">
        <v>332</v>
      </c>
      <c r="F74">
        <v>2</v>
      </c>
      <c r="G74" t="s">
        <v>287</v>
      </c>
      <c r="H74" t="s">
        <v>172</v>
      </c>
      <c r="I74" s="11">
        <v>4.0458715596330279</v>
      </c>
      <c r="J74" s="47" t="s">
        <v>429</v>
      </c>
      <c r="K74">
        <v>4</v>
      </c>
      <c r="L74">
        <v>34.1</v>
      </c>
      <c r="M74">
        <v>42.5</v>
      </c>
      <c r="N74">
        <f t="shared" si="7"/>
        <v>8.3999999999999986</v>
      </c>
      <c r="O74">
        <f t="shared" si="8"/>
        <v>0.90000000000000213</v>
      </c>
      <c r="P74">
        <f t="shared" si="9"/>
        <v>9.0000000000000223E-5</v>
      </c>
      <c r="Q74">
        <f t="shared" si="10"/>
        <v>3.9607200000000104E-3</v>
      </c>
      <c r="R74">
        <f t="shared" si="4"/>
        <v>1.0809000000000014E-3</v>
      </c>
      <c r="S74">
        <f t="shared" si="5"/>
        <v>1.0809000000000013</v>
      </c>
      <c r="T74" s="7">
        <v>96</v>
      </c>
      <c r="U74">
        <f t="shared" si="11"/>
        <v>1.1259375000000014E-2</v>
      </c>
      <c r="V74" s="11">
        <v>4.0458715596330279</v>
      </c>
      <c r="W74">
        <f t="shared" si="6"/>
        <v>2.7829294217687106E-3</v>
      </c>
    </row>
    <row r="75" spans="1:24">
      <c r="A75" s="53" t="s">
        <v>159</v>
      </c>
      <c r="B75" s="10">
        <v>38912</v>
      </c>
      <c r="C75" s="10">
        <v>38913</v>
      </c>
      <c r="D75" t="s">
        <v>87</v>
      </c>
      <c r="E75" t="s">
        <v>332</v>
      </c>
      <c r="F75">
        <v>3</v>
      </c>
      <c r="G75" t="s">
        <v>287</v>
      </c>
      <c r="H75" t="s">
        <v>176</v>
      </c>
      <c r="I75" s="11">
        <v>4.312326043737575</v>
      </c>
      <c r="J75" s="47" t="s">
        <v>429</v>
      </c>
      <c r="K75">
        <v>4</v>
      </c>
      <c r="L75">
        <v>33</v>
      </c>
      <c r="M75">
        <v>41.9</v>
      </c>
      <c r="N75">
        <f t="shared" si="7"/>
        <v>8.8999999999999986</v>
      </c>
      <c r="O75">
        <f t="shared" si="8"/>
        <v>0.40000000000000213</v>
      </c>
      <c r="P75">
        <f t="shared" si="9"/>
        <v>4.000000000000022E-5</v>
      </c>
      <c r="Q75">
        <f t="shared" si="10"/>
        <v>1.7603200000000099E-3</v>
      </c>
      <c r="R75">
        <f t="shared" si="4"/>
        <v>4.8040000000000208E-4</v>
      </c>
      <c r="S75">
        <f t="shared" si="5"/>
        <v>0.4804000000000021</v>
      </c>
      <c r="T75" s="7">
        <v>96</v>
      </c>
      <c r="U75">
        <f t="shared" si="11"/>
        <v>5.0041666666666889E-3</v>
      </c>
      <c r="V75" s="11">
        <v>4.312326043737575</v>
      </c>
      <c r="W75">
        <f t="shared" si="6"/>
        <v>1.1604332826210613E-3</v>
      </c>
    </row>
    <row r="76" spans="1:24">
      <c r="A76" s="53" t="s">
        <v>160</v>
      </c>
      <c r="B76" s="10">
        <v>38912</v>
      </c>
      <c r="C76" s="10">
        <v>38913</v>
      </c>
      <c r="D76" t="s">
        <v>87</v>
      </c>
      <c r="E76" t="s">
        <v>332</v>
      </c>
      <c r="F76">
        <v>4</v>
      </c>
      <c r="G76" t="s">
        <v>287</v>
      </c>
      <c r="H76" t="s">
        <v>177</v>
      </c>
      <c r="I76" s="11">
        <v>4.6562604340567608</v>
      </c>
      <c r="J76" s="47" t="s">
        <v>429</v>
      </c>
      <c r="K76">
        <v>4</v>
      </c>
      <c r="L76">
        <v>1.5</v>
      </c>
      <c r="M76">
        <v>10</v>
      </c>
      <c r="N76">
        <f t="shared" si="7"/>
        <v>8.5</v>
      </c>
      <c r="O76">
        <f t="shared" si="8"/>
        <v>0.80000000000000071</v>
      </c>
      <c r="P76">
        <f t="shared" si="9"/>
        <v>8.0000000000000074E-5</v>
      </c>
      <c r="Q76">
        <f t="shared" si="10"/>
        <v>3.5206400000000037E-3</v>
      </c>
      <c r="R76">
        <f t="shared" si="4"/>
        <v>9.6079999999999983E-4</v>
      </c>
      <c r="S76">
        <f t="shared" si="5"/>
        <v>0.96079999999999988</v>
      </c>
      <c r="T76" s="7">
        <v>96</v>
      </c>
      <c r="U76">
        <f t="shared" si="11"/>
        <v>1.0008333333333333E-2</v>
      </c>
      <c r="V76" s="11">
        <v>4.6562604340567608</v>
      </c>
      <c r="W76">
        <f t="shared" si="6"/>
        <v>2.1494358992745571E-3</v>
      </c>
    </row>
    <row r="77" spans="1:24">
      <c r="A77" s="53" t="s">
        <v>161</v>
      </c>
      <c r="B77" s="10">
        <v>38912</v>
      </c>
      <c r="C77" s="10">
        <v>38913</v>
      </c>
      <c r="D77" t="s">
        <v>87</v>
      </c>
      <c r="E77" t="s">
        <v>332</v>
      </c>
      <c r="F77">
        <v>1</v>
      </c>
      <c r="G77" t="s">
        <v>398</v>
      </c>
      <c r="H77" t="s">
        <v>178</v>
      </c>
      <c r="I77" s="11">
        <v>15.237033957033958</v>
      </c>
      <c r="J77" s="47" t="s">
        <v>429</v>
      </c>
      <c r="K77">
        <v>4</v>
      </c>
      <c r="L77">
        <v>10</v>
      </c>
      <c r="M77">
        <v>18.899999999999999</v>
      </c>
      <c r="N77">
        <f t="shared" si="7"/>
        <v>8.8999999999999986</v>
      </c>
      <c r="O77">
        <f t="shared" si="8"/>
        <v>0.40000000000000213</v>
      </c>
      <c r="P77">
        <f t="shared" si="9"/>
        <v>4.000000000000022E-5</v>
      </c>
      <c r="Q77">
        <f t="shared" si="10"/>
        <v>1.7603200000000099E-3</v>
      </c>
      <c r="R77">
        <f t="shared" si="4"/>
        <v>4.8040000000000208E-4</v>
      </c>
      <c r="S77">
        <f t="shared" si="5"/>
        <v>0.4804000000000021</v>
      </c>
      <c r="T77" s="7">
        <v>96</v>
      </c>
      <c r="U77">
        <f t="shared" si="11"/>
        <v>5.0041666666666889E-3</v>
      </c>
      <c r="V77" s="11">
        <v>15.237033957033958</v>
      </c>
      <c r="W77">
        <f t="shared" si="6"/>
        <v>3.2842131091770566E-4</v>
      </c>
    </row>
    <row r="78" spans="1:24">
      <c r="A78" s="53" t="s">
        <v>162</v>
      </c>
      <c r="B78" s="10">
        <v>38912</v>
      </c>
      <c r="C78" s="10">
        <v>38913</v>
      </c>
      <c r="D78" t="s">
        <v>87</v>
      </c>
      <c r="E78" t="s">
        <v>332</v>
      </c>
      <c r="F78">
        <v>2</v>
      </c>
      <c r="G78" t="s">
        <v>398</v>
      </c>
      <c r="H78" t="s">
        <v>172</v>
      </c>
      <c r="I78" s="11">
        <v>15.220523854069228</v>
      </c>
      <c r="J78" s="47" t="s">
        <v>429</v>
      </c>
      <c r="K78">
        <v>4</v>
      </c>
      <c r="L78">
        <v>18.899999999999999</v>
      </c>
      <c r="M78">
        <v>27.9</v>
      </c>
      <c r="N78">
        <f t="shared" si="7"/>
        <v>9</v>
      </c>
      <c r="O78">
        <f t="shared" si="8"/>
        <v>0.30000000000000071</v>
      </c>
      <c r="P78">
        <f t="shared" si="9"/>
        <v>3.0000000000000072E-5</v>
      </c>
      <c r="Q78">
        <f t="shared" si="10"/>
        <v>1.3202400000000033E-3</v>
      </c>
      <c r="R78">
        <f t="shared" si="4"/>
        <v>3.6030000000000046E-4</v>
      </c>
      <c r="S78">
        <f t="shared" si="5"/>
        <v>0.36030000000000045</v>
      </c>
      <c r="T78" s="7">
        <v>96</v>
      </c>
      <c r="U78">
        <f t="shared" si="11"/>
        <v>3.7531250000000047E-3</v>
      </c>
      <c r="V78" s="11">
        <v>15.220523854069228</v>
      </c>
      <c r="W78">
        <f t="shared" si="6"/>
        <v>2.4658316862048095E-4</v>
      </c>
    </row>
    <row r="79" spans="1:24">
      <c r="A79" s="53" t="s">
        <v>163</v>
      </c>
      <c r="B79" s="10">
        <v>38912</v>
      </c>
      <c r="C79" s="10">
        <v>38913</v>
      </c>
      <c r="D79" t="s">
        <v>87</v>
      </c>
      <c r="E79" t="s">
        <v>332</v>
      </c>
      <c r="F79">
        <v>3</v>
      </c>
      <c r="G79" t="s">
        <v>398</v>
      </c>
      <c r="H79" t="s">
        <v>176</v>
      </c>
      <c r="I79" s="11">
        <v>14.275909090909092</v>
      </c>
      <c r="J79" s="47" t="s">
        <v>429</v>
      </c>
      <c r="K79">
        <v>4</v>
      </c>
      <c r="L79">
        <v>27.9</v>
      </c>
      <c r="M79">
        <v>36.700000000000003</v>
      </c>
      <c r="N79">
        <f t="shared" si="7"/>
        <v>8.8000000000000043</v>
      </c>
      <c r="O79">
        <f t="shared" si="8"/>
        <v>0.49999999999999645</v>
      </c>
      <c r="P79">
        <f t="shared" si="9"/>
        <v>4.999999999999965E-5</v>
      </c>
      <c r="Q79">
        <f t="shared" si="10"/>
        <v>2.2003999999999847E-3</v>
      </c>
      <c r="R79">
        <f t="shared" si="4"/>
        <v>6.0049999999999513E-4</v>
      </c>
      <c r="S79">
        <f t="shared" si="5"/>
        <v>0.60049999999999515</v>
      </c>
      <c r="T79" s="7">
        <v>96</v>
      </c>
      <c r="U79">
        <f t="shared" si="11"/>
        <v>6.2552083333332828E-3</v>
      </c>
      <c r="V79" s="11">
        <v>14.275909090909092</v>
      </c>
      <c r="W79">
        <f t="shared" si="6"/>
        <v>4.3816532407849274E-4</v>
      </c>
    </row>
    <row r="80" spans="1:24">
      <c r="A80" s="53" t="s">
        <v>164</v>
      </c>
      <c r="B80" s="10">
        <v>38912</v>
      </c>
      <c r="C80" s="10">
        <v>38913</v>
      </c>
      <c r="D80" t="s">
        <v>87</v>
      </c>
      <c r="E80" t="s">
        <v>332</v>
      </c>
      <c r="F80">
        <v>4</v>
      </c>
      <c r="G80" t="s">
        <v>398</v>
      </c>
      <c r="H80" t="s">
        <v>177</v>
      </c>
      <c r="I80" s="11">
        <v>15.244452234881683</v>
      </c>
      <c r="J80" s="47" t="s">
        <v>429</v>
      </c>
      <c r="K80">
        <v>4</v>
      </c>
      <c r="L80">
        <v>36.700000000000003</v>
      </c>
      <c r="M80">
        <v>45.7</v>
      </c>
      <c r="N80">
        <f t="shared" si="7"/>
        <v>9</v>
      </c>
      <c r="O80">
        <f t="shared" si="8"/>
        <v>0.30000000000000071</v>
      </c>
      <c r="P80">
        <f t="shared" si="9"/>
        <v>3.0000000000000072E-5</v>
      </c>
      <c r="Q80">
        <f t="shared" si="10"/>
        <v>1.3202400000000033E-3</v>
      </c>
      <c r="R80">
        <f t="shared" si="4"/>
        <v>3.6030000000000046E-4</v>
      </c>
      <c r="S80">
        <f t="shared" si="5"/>
        <v>0.36030000000000045</v>
      </c>
      <c r="T80" s="7">
        <v>96</v>
      </c>
      <c r="U80">
        <f t="shared" si="11"/>
        <v>3.7531250000000047E-3</v>
      </c>
      <c r="V80" s="11">
        <v>15.244452234881683</v>
      </c>
      <c r="W80">
        <f t="shared" si="6"/>
        <v>2.4619612054097093E-4</v>
      </c>
    </row>
    <row r="81" spans="1:23">
      <c r="A81" s="53" t="s">
        <v>165</v>
      </c>
      <c r="B81" s="10">
        <v>38912</v>
      </c>
      <c r="C81" s="10">
        <v>38913</v>
      </c>
      <c r="D81" t="s">
        <v>87</v>
      </c>
      <c r="E81" t="s">
        <v>346</v>
      </c>
      <c r="F81">
        <v>1</v>
      </c>
      <c r="G81" t="s">
        <v>79</v>
      </c>
      <c r="H81" t="s">
        <v>172</v>
      </c>
      <c r="I81" s="11">
        <v>3.0622009569377999</v>
      </c>
      <c r="J81" s="47" t="s">
        <v>429</v>
      </c>
      <c r="K81">
        <v>4</v>
      </c>
      <c r="L81">
        <v>1.4</v>
      </c>
      <c r="M81">
        <v>8.6999999999999993</v>
      </c>
      <c r="N81">
        <f t="shared" si="7"/>
        <v>7.2999999999999989</v>
      </c>
      <c r="O81">
        <f t="shared" si="8"/>
        <v>2.0000000000000018</v>
      </c>
      <c r="P81">
        <f t="shared" si="9"/>
        <v>2.0000000000000017E-4</v>
      </c>
      <c r="Q81">
        <f t="shared" si="10"/>
        <v>8.8016000000000084E-3</v>
      </c>
      <c r="R81">
        <f t="shared" si="4"/>
        <v>2.4019999999999992E-3</v>
      </c>
      <c r="S81">
        <f t="shared" si="5"/>
        <v>2.4019999999999992</v>
      </c>
      <c r="T81" s="7">
        <v>96</v>
      </c>
      <c r="U81">
        <f t="shared" si="11"/>
        <v>2.5020833333333325E-2</v>
      </c>
      <c r="V81" s="11">
        <v>3.0622009569377999</v>
      </c>
      <c r="W81">
        <f t="shared" si="6"/>
        <v>8.1708658854166612E-3</v>
      </c>
    </row>
    <row r="82" spans="1:23">
      <c r="A82" s="53" t="s">
        <v>166</v>
      </c>
      <c r="B82" s="10">
        <v>38912</v>
      </c>
      <c r="C82" s="10">
        <v>38913</v>
      </c>
      <c r="D82" t="s">
        <v>87</v>
      </c>
      <c r="E82" t="s">
        <v>346</v>
      </c>
      <c r="F82">
        <v>2</v>
      </c>
      <c r="G82" t="s">
        <v>79</v>
      </c>
      <c r="H82" t="s">
        <v>178</v>
      </c>
      <c r="I82" s="11">
        <v>3.5067679558011049</v>
      </c>
      <c r="J82" s="47" t="s">
        <v>429</v>
      </c>
      <c r="K82">
        <v>4</v>
      </c>
      <c r="L82">
        <v>8.6999999999999993</v>
      </c>
      <c r="M82">
        <v>14.5</v>
      </c>
      <c r="N82">
        <f t="shared" si="7"/>
        <v>5.8000000000000007</v>
      </c>
      <c r="O82">
        <f t="shared" si="8"/>
        <v>3.5</v>
      </c>
      <c r="P82">
        <f t="shared" si="9"/>
        <v>3.5000000000000005E-4</v>
      </c>
      <c r="Q82">
        <f t="shared" si="10"/>
        <v>1.5402800000000003E-2</v>
      </c>
      <c r="R82">
        <f t="shared" si="4"/>
        <v>4.2034999999999954E-3</v>
      </c>
      <c r="S82">
        <f t="shared" si="5"/>
        <v>4.2034999999999956</v>
      </c>
      <c r="T82" s="7">
        <v>96</v>
      </c>
      <c r="U82">
        <f t="shared" si="11"/>
        <v>4.3786458333333285E-2</v>
      </c>
      <c r="V82" s="11">
        <v>3.5067679558011049</v>
      </c>
      <c r="W82">
        <f t="shared" si="6"/>
        <v>1.248627194191709E-2</v>
      </c>
    </row>
    <row r="83" spans="1:23">
      <c r="A83" s="53" t="s">
        <v>167</v>
      </c>
      <c r="B83" s="10">
        <v>38912</v>
      </c>
      <c r="C83" s="10">
        <v>38913</v>
      </c>
      <c r="D83" t="s">
        <v>87</v>
      </c>
      <c r="E83" t="s">
        <v>346</v>
      </c>
      <c r="F83">
        <v>3</v>
      </c>
      <c r="G83" t="s">
        <v>79</v>
      </c>
      <c r="H83" t="s">
        <v>177</v>
      </c>
      <c r="I83" s="11">
        <v>2.5328918918918921</v>
      </c>
      <c r="J83" s="47" t="s">
        <v>429</v>
      </c>
      <c r="K83">
        <v>4</v>
      </c>
      <c r="L83">
        <v>14.5</v>
      </c>
      <c r="M83">
        <v>21.2</v>
      </c>
      <c r="N83">
        <f t="shared" si="7"/>
        <v>6.6999999999999993</v>
      </c>
      <c r="O83">
        <f t="shared" si="8"/>
        <v>2.6000000000000014</v>
      </c>
      <c r="P83">
        <f t="shared" si="9"/>
        <v>2.6000000000000019E-4</v>
      </c>
      <c r="Q83">
        <f t="shared" si="10"/>
        <v>1.1442080000000009E-2</v>
      </c>
      <c r="R83">
        <f t="shared" si="4"/>
        <v>3.1225999999999984E-3</v>
      </c>
      <c r="S83">
        <f t="shared" si="5"/>
        <v>3.1225999999999985</v>
      </c>
      <c r="T83" s="7">
        <v>96</v>
      </c>
      <c r="U83">
        <f t="shared" si="11"/>
        <v>3.2527083333333318E-2</v>
      </c>
      <c r="V83" s="11">
        <v>2.5328918918918921</v>
      </c>
      <c r="W83">
        <f t="shared" si="6"/>
        <v>1.2841875895870894E-2</v>
      </c>
    </row>
    <row r="84" spans="1:23">
      <c r="A84" s="53" t="s">
        <v>389</v>
      </c>
      <c r="B84" s="10">
        <v>38912</v>
      </c>
      <c r="C84" s="10">
        <v>38913</v>
      </c>
      <c r="D84" t="s">
        <v>87</v>
      </c>
      <c r="E84" t="s">
        <v>346</v>
      </c>
      <c r="F84">
        <v>4</v>
      </c>
      <c r="G84" t="s">
        <v>79</v>
      </c>
      <c r="H84" t="s">
        <v>176</v>
      </c>
      <c r="I84" s="11">
        <v>3.7444241316270563</v>
      </c>
      <c r="J84" s="47" t="s">
        <v>429</v>
      </c>
      <c r="K84">
        <v>4</v>
      </c>
      <c r="L84">
        <v>21.2</v>
      </c>
      <c r="M84">
        <v>28.2</v>
      </c>
      <c r="N84">
        <f t="shared" si="7"/>
        <v>7</v>
      </c>
      <c r="O84">
        <f t="shared" si="8"/>
        <v>2.3000000000000007</v>
      </c>
      <c r="P84">
        <f t="shared" si="9"/>
        <v>2.3000000000000009E-4</v>
      </c>
      <c r="Q84">
        <f t="shared" si="10"/>
        <v>1.0121840000000005E-2</v>
      </c>
      <c r="R84">
        <f t="shared" si="4"/>
        <v>2.7622999999999979E-3</v>
      </c>
      <c r="S84">
        <f t="shared" si="5"/>
        <v>2.762299999999998</v>
      </c>
      <c r="T84" s="7">
        <v>96</v>
      </c>
      <c r="U84">
        <f t="shared" si="11"/>
        <v>2.8773958333333311E-2</v>
      </c>
      <c r="V84" s="11">
        <v>3.7444241316270563</v>
      </c>
      <c r="W84">
        <f t="shared" si="6"/>
        <v>7.6844815976629833E-3</v>
      </c>
    </row>
    <row r="85" spans="1:23">
      <c r="A85" s="53" t="s">
        <v>390</v>
      </c>
      <c r="B85" s="10">
        <v>38912</v>
      </c>
      <c r="C85" s="10">
        <v>38913</v>
      </c>
      <c r="D85" t="s">
        <v>87</v>
      </c>
      <c r="E85" t="s">
        <v>346</v>
      </c>
      <c r="F85">
        <v>1</v>
      </c>
      <c r="G85" t="s">
        <v>287</v>
      </c>
      <c r="H85" t="s">
        <v>172</v>
      </c>
      <c r="I85" s="11">
        <v>3.8394772344013495</v>
      </c>
      <c r="J85" s="47" t="s">
        <v>429</v>
      </c>
      <c r="K85">
        <v>4</v>
      </c>
      <c r="L85">
        <v>28.2</v>
      </c>
      <c r="M85">
        <v>36.4</v>
      </c>
      <c r="N85">
        <f t="shared" si="7"/>
        <v>8.1999999999999993</v>
      </c>
      <c r="O85">
        <f t="shared" si="8"/>
        <v>1.1000000000000014</v>
      </c>
      <c r="P85">
        <f t="shared" si="9"/>
        <v>1.1000000000000015E-4</v>
      </c>
      <c r="Q85">
        <f t="shared" si="10"/>
        <v>4.8408800000000066E-3</v>
      </c>
      <c r="R85">
        <f t="shared" si="4"/>
        <v>1.3211000000000002E-3</v>
      </c>
      <c r="S85">
        <f t="shared" si="5"/>
        <v>1.3211000000000002</v>
      </c>
      <c r="T85" s="7">
        <v>96</v>
      </c>
      <c r="U85">
        <f t="shared" si="11"/>
        <v>1.3761458333333336E-2</v>
      </c>
      <c r="V85" s="11">
        <v>3.8394772344013495</v>
      </c>
      <c r="W85">
        <f t="shared" si="6"/>
        <v>3.5842010495678897E-3</v>
      </c>
    </row>
    <row r="86" spans="1:23">
      <c r="A86" s="53" t="s">
        <v>391</v>
      </c>
      <c r="B86" s="10">
        <v>38912</v>
      </c>
      <c r="C86" s="10">
        <v>38913</v>
      </c>
      <c r="D86" t="s">
        <v>87</v>
      </c>
      <c r="E86" t="s">
        <v>346</v>
      </c>
      <c r="F86">
        <v>2</v>
      </c>
      <c r="G86" t="s">
        <v>287</v>
      </c>
      <c r="H86" t="s">
        <v>178</v>
      </c>
      <c r="I86" s="11">
        <v>5.1009169054441257</v>
      </c>
      <c r="J86" s="47" t="s">
        <v>429</v>
      </c>
      <c r="K86">
        <v>4</v>
      </c>
      <c r="L86">
        <v>36.4</v>
      </c>
      <c r="M86">
        <v>44.6</v>
      </c>
      <c r="N86">
        <f t="shared" si="7"/>
        <v>8.2000000000000028</v>
      </c>
      <c r="O86">
        <f t="shared" si="8"/>
        <v>1.0999999999999979</v>
      </c>
      <c r="P86">
        <f t="shared" si="9"/>
        <v>1.099999999999998E-4</v>
      </c>
      <c r="Q86">
        <f t="shared" si="10"/>
        <v>4.8408799999999919E-3</v>
      </c>
      <c r="R86">
        <f t="shared" si="4"/>
        <v>1.3210999999999961E-3</v>
      </c>
      <c r="S86">
        <f t="shared" si="5"/>
        <v>1.3210999999999962</v>
      </c>
      <c r="T86" s="7">
        <v>96</v>
      </c>
      <c r="U86">
        <f t="shared" si="11"/>
        <v>1.3761458333333294E-2</v>
      </c>
      <c r="V86" s="11">
        <v>5.1009169054441257</v>
      </c>
      <c r="W86">
        <f t="shared" si="6"/>
        <v>2.6978401311822807E-3</v>
      </c>
    </row>
    <row r="87" spans="1:23">
      <c r="A87" s="53" t="s">
        <v>392</v>
      </c>
      <c r="B87" s="10">
        <v>38912</v>
      </c>
      <c r="C87" s="10">
        <v>38913</v>
      </c>
      <c r="D87" t="s">
        <v>87</v>
      </c>
      <c r="E87" t="s">
        <v>346</v>
      </c>
      <c r="F87">
        <v>3</v>
      </c>
      <c r="G87" t="s">
        <v>287</v>
      </c>
      <c r="H87" t="s">
        <v>177</v>
      </c>
      <c r="I87" s="11">
        <v>6.4667420814479648</v>
      </c>
      <c r="J87" s="47" t="s">
        <v>429</v>
      </c>
      <c r="K87">
        <v>4</v>
      </c>
      <c r="L87">
        <v>7.7</v>
      </c>
      <c r="M87">
        <v>16</v>
      </c>
      <c r="N87">
        <f t="shared" si="7"/>
        <v>8.3000000000000007</v>
      </c>
      <c r="O87">
        <f t="shared" si="8"/>
        <v>1</v>
      </c>
      <c r="P87">
        <f t="shared" si="9"/>
        <v>1E-4</v>
      </c>
      <c r="Q87">
        <f t="shared" si="10"/>
        <v>4.4008000000000007E-3</v>
      </c>
      <c r="R87">
        <f t="shared" si="4"/>
        <v>1.2009999999999987E-3</v>
      </c>
      <c r="S87">
        <f t="shared" si="5"/>
        <v>1.2009999999999987</v>
      </c>
      <c r="T87" s="7">
        <v>96</v>
      </c>
      <c r="U87">
        <f t="shared" si="11"/>
        <v>1.2510416666666654E-2</v>
      </c>
      <c r="V87" s="11">
        <v>6.4667420814479648</v>
      </c>
      <c r="W87">
        <f t="shared" si="6"/>
        <v>1.9345779542618551E-3</v>
      </c>
    </row>
    <row r="88" spans="1:23">
      <c r="A88" s="53" t="s">
        <v>393</v>
      </c>
      <c r="B88" s="10">
        <v>38912</v>
      </c>
      <c r="C88" s="10">
        <v>38913</v>
      </c>
      <c r="D88" t="s">
        <v>87</v>
      </c>
      <c r="E88" t="s">
        <v>346</v>
      </c>
      <c r="F88">
        <v>4</v>
      </c>
      <c r="G88" t="s">
        <v>287</v>
      </c>
      <c r="H88" t="s">
        <v>176</v>
      </c>
      <c r="I88" s="11">
        <v>4.1661290322580653</v>
      </c>
      <c r="J88" s="47" t="s">
        <v>429</v>
      </c>
      <c r="K88">
        <v>4</v>
      </c>
      <c r="L88">
        <v>16</v>
      </c>
      <c r="M88">
        <v>24.1</v>
      </c>
      <c r="N88">
        <f t="shared" si="7"/>
        <v>8.1000000000000014</v>
      </c>
      <c r="O88">
        <f t="shared" si="8"/>
        <v>1.1999999999999993</v>
      </c>
      <c r="P88">
        <f t="shared" si="9"/>
        <v>1.1999999999999995E-4</v>
      </c>
      <c r="Q88">
        <f t="shared" si="10"/>
        <v>5.2809599999999977E-3</v>
      </c>
      <c r="R88">
        <f t="shared" si="4"/>
        <v>1.4411999999999975E-3</v>
      </c>
      <c r="S88">
        <f t="shared" si="5"/>
        <v>1.4411999999999976</v>
      </c>
      <c r="T88" s="7">
        <v>96</v>
      </c>
      <c r="U88">
        <f t="shared" si="11"/>
        <v>1.5012499999999976E-2</v>
      </c>
      <c r="V88" s="11">
        <v>4.1661290322580653</v>
      </c>
      <c r="W88">
        <f t="shared" si="6"/>
        <v>3.6034649632210544E-3</v>
      </c>
    </row>
    <row r="89" spans="1:23">
      <c r="A89" s="53" t="s">
        <v>394</v>
      </c>
      <c r="B89" s="10">
        <v>38912</v>
      </c>
      <c r="C89" s="10">
        <v>38913</v>
      </c>
      <c r="D89" t="s">
        <v>87</v>
      </c>
      <c r="E89" t="s">
        <v>346</v>
      </c>
      <c r="F89">
        <v>1</v>
      </c>
      <c r="G89" t="s">
        <v>398</v>
      </c>
      <c r="H89" t="s">
        <v>172</v>
      </c>
      <c r="I89" s="11">
        <v>15.199209344115008</v>
      </c>
      <c r="J89" s="47" t="s">
        <v>429</v>
      </c>
      <c r="K89">
        <v>4</v>
      </c>
      <c r="L89">
        <v>24.1</v>
      </c>
      <c r="M89">
        <v>32.9</v>
      </c>
      <c r="N89">
        <f t="shared" si="7"/>
        <v>8.7999999999999972</v>
      </c>
      <c r="O89">
        <f t="shared" si="8"/>
        <v>0.50000000000000355</v>
      </c>
      <c r="P89">
        <f t="shared" si="9"/>
        <v>5.0000000000000355E-5</v>
      </c>
      <c r="Q89">
        <f t="shared" si="10"/>
        <v>2.2004000000000155E-3</v>
      </c>
      <c r="R89">
        <f t="shared" si="4"/>
        <v>6.0050000000000348E-4</v>
      </c>
      <c r="S89">
        <f t="shared" si="5"/>
        <v>0.60050000000000348</v>
      </c>
      <c r="T89" s="7">
        <v>96</v>
      </c>
      <c r="U89">
        <f t="shared" si="11"/>
        <v>6.2552083333333695E-3</v>
      </c>
      <c r="V89" s="11">
        <v>15.199209344115008</v>
      </c>
      <c r="W89">
        <f t="shared" si="6"/>
        <v>4.1154827147343214E-4</v>
      </c>
    </row>
    <row r="90" spans="1:23">
      <c r="A90" s="53" t="s">
        <v>395</v>
      </c>
      <c r="B90" s="10">
        <v>38912</v>
      </c>
      <c r="C90" s="10">
        <v>38913</v>
      </c>
      <c r="D90" t="s">
        <v>87</v>
      </c>
      <c r="E90" t="s">
        <v>399</v>
      </c>
      <c r="F90">
        <v>2</v>
      </c>
      <c r="G90" t="s">
        <v>398</v>
      </c>
      <c r="H90" t="s">
        <v>178</v>
      </c>
      <c r="I90" s="11">
        <v>15.320967741935483</v>
      </c>
      <c r="J90" s="47" t="s">
        <v>429</v>
      </c>
      <c r="K90">
        <v>4</v>
      </c>
      <c r="L90">
        <v>32.9</v>
      </c>
      <c r="M90">
        <v>41.7</v>
      </c>
      <c r="N90">
        <f t="shared" si="7"/>
        <v>8.8000000000000043</v>
      </c>
      <c r="O90">
        <f t="shared" si="8"/>
        <v>0.49999999999999645</v>
      </c>
      <c r="P90">
        <f t="shared" si="9"/>
        <v>4.999999999999965E-5</v>
      </c>
      <c r="Q90">
        <f t="shared" si="10"/>
        <v>2.2003999999999847E-3</v>
      </c>
      <c r="R90">
        <f t="shared" si="4"/>
        <v>6.0049999999999513E-4</v>
      </c>
      <c r="S90">
        <f t="shared" si="5"/>
        <v>0.60049999999999515</v>
      </c>
      <c r="T90" s="7">
        <v>96</v>
      </c>
      <c r="U90">
        <f t="shared" si="11"/>
        <v>6.2552083333332828E-3</v>
      </c>
      <c r="V90" s="11">
        <v>15.320967741935483</v>
      </c>
      <c r="W90">
        <f t="shared" si="6"/>
        <v>4.0827762571498424E-4</v>
      </c>
    </row>
    <row r="91" spans="1:23">
      <c r="A91" s="53" t="s">
        <v>396</v>
      </c>
      <c r="B91" s="10">
        <v>38912</v>
      </c>
      <c r="C91" s="10">
        <v>38913</v>
      </c>
      <c r="D91" t="s">
        <v>87</v>
      </c>
      <c r="E91" t="s">
        <v>342</v>
      </c>
      <c r="F91">
        <v>3</v>
      </c>
      <c r="G91" t="s">
        <v>398</v>
      </c>
      <c r="H91" t="s">
        <v>177</v>
      </c>
      <c r="I91" s="11">
        <v>15.372132352941172</v>
      </c>
      <c r="J91" s="47" t="s">
        <v>429</v>
      </c>
      <c r="K91">
        <v>4</v>
      </c>
      <c r="L91">
        <v>24.9</v>
      </c>
      <c r="M91">
        <v>33</v>
      </c>
      <c r="N91">
        <f t="shared" si="7"/>
        <v>8.1000000000000014</v>
      </c>
      <c r="O91">
        <f t="shared" si="8"/>
        <v>1.1999999999999993</v>
      </c>
      <c r="P91">
        <f t="shared" si="9"/>
        <v>1.1999999999999995E-4</v>
      </c>
      <c r="Q91">
        <f t="shared" si="10"/>
        <v>5.2809599999999977E-3</v>
      </c>
      <c r="R91">
        <f t="shared" si="4"/>
        <v>1.4411999999999975E-3</v>
      </c>
      <c r="S91">
        <f t="shared" si="5"/>
        <v>1.4411999999999976</v>
      </c>
      <c r="T91" s="7">
        <v>96</v>
      </c>
      <c r="U91">
        <f t="shared" si="11"/>
        <v>1.5012499999999976E-2</v>
      </c>
      <c r="V91" s="11">
        <v>15.372132352941172</v>
      </c>
      <c r="W91">
        <f t="shared" si="6"/>
        <v>9.7660491435513897E-4</v>
      </c>
    </row>
    <row r="92" spans="1:23">
      <c r="A92" s="53" t="s">
        <v>397</v>
      </c>
      <c r="B92" s="10">
        <v>38912</v>
      </c>
      <c r="C92" s="10">
        <v>38913</v>
      </c>
      <c r="D92" t="s">
        <v>87</v>
      </c>
      <c r="E92" t="s">
        <v>342</v>
      </c>
      <c r="F92">
        <v>4</v>
      </c>
      <c r="G92" t="s">
        <v>398</v>
      </c>
      <c r="H92" t="s">
        <v>176</v>
      </c>
      <c r="I92" s="11">
        <v>15.283708260105449</v>
      </c>
      <c r="J92" s="47" t="s">
        <v>429</v>
      </c>
      <c r="K92">
        <v>4</v>
      </c>
      <c r="L92">
        <v>33</v>
      </c>
      <c r="M92">
        <v>42.1</v>
      </c>
      <c r="N92">
        <f t="shared" si="7"/>
        <v>9.1000000000000014</v>
      </c>
      <c r="O92">
        <f t="shared" si="8"/>
        <v>0.19999999999999929</v>
      </c>
      <c r="P92">
        <f t="shared" si="9"/>
        <v>1.999999999999993E-5</v>
      </c>
      <c r="Q92">
        <f t="shared" si="10"/>
        <v>8.8015999999999702E-4</v>
      </c>
      <c r="R92">
        <f t="shared" si="4"/>
        <v>2.4019999999999887E-4</v>
      </c>
      <c r="S92">
        <f t="shared" si="5"/>
        <v>0.24019999999999886</v>
      </c>
      <c r="T92" s="7">
        <v>96</v>
      </c>
      <c r="U92">
        <f t="shared" si="11"/>
        <v>2.5020833333333214E-3</v>
      </c>
      <c r="V92" s="11">
        <v>15.283708260105449</v>
      </c>
      <c r="W92">
        <f t="shared" si="6"/>
        <v>1.6370917913059266E-4</v>
      </c>
    </row>
    <row r="93" spans="1:23">
      <c r="K93" t="s">
        <v>249</v>
      </c>
      <c r="L93">
        <v>0.8</v>
      </c>
      <c r="M93">
        <v>10.199999999999999</v>
      </c>
      <c r="N93">
        <f t="shared" si="7"/>
        <v>9.3999999999999986</v>
      </c>
    </row>
    <row r="94" spans="1:23">
      <c r="K94" t="s">
        <v>250</v>
      </c>
      <c r="L94">
        <v>10.199999999999999</v>
      </c>
      <c r="M94">
        <v>19.399999999999999</v>
      </c>
      <c r="N94">
        <f t="shared" si="7"/>
        <v>9.1999999999999993</v>
      </c>
    </row>
    <row r="95" spans="1:23">
      <c r="K95" t="s">
        <v>251</v>
      </c>
      <c r="L95">
        <v>19.399999999999999</v>
      </c>
      <c r="M95">
        <v>28.7</v>
      </c>
      <c r="N95">
        <f t="shared" si="7"/>
        <v>9.3000000000000007</v>
      </c>
    </row>
    <row r="96" spans="1:23">
      <c r="K96" t="s">
        <v>252</v>
      </c>
      <c r="L96">
        <v>28.7</v>
      </c>
      <c r="M96">
        <v>38</v>
      </c>
      <c r="N96">
        <f t="shared" si="7"/>
        <v>9.3000000000000007</v>
      </c>
    </row>
    <row r="97" spans="11:14">
      <c r="K97" t="s">
        <v>414</v>
      </c>
      <c r="N97">
        <f>AVERAGE(N93:N96)</f>
        <v>9.3000000000000007</v>
      </c>
    </row>
  </sheetData>
  <sheetCalcPr fullCalcOnLoad="1"/>
  <sortState ref="A57:K92">
    <sortCondition ref="A58:A92"/>
  </sortState>
  <phoneticPr fontId="8"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Metadata</vt:lpstr>
      <vt:lpstr>Notes</vt:lpstr>
      <vt:lpstr>Summary of Nmin and Nitr</vt:lpstr>
      <vt:lpstr>Soil weights</vt:lpstr>
      <vt:lpstr>NO3</vt:lpstr>
      <vt:lpstr>NH4</vt:lpstr>
      <vt:lpstr>Net Nitr and Net Nmin</vt:lpstr>
      <vt:lpstr>Respiration (June)</vt:lpstr>
      <vt:lpstr>Respiration (July)</vt:lpstr>
      <vt:lpstr>Respiration (Aug)</vt:lpstr>
      <vt:lpstr>graphs - raw data</vt:lpstr>
      <vt:lpstr>graphs - summary by stand</vt:lpstr>
      <vt:lpstr>graphs - summary by treatment</vt:lpstr>
    </vt:vector>
  </TitlesOfParts>
  <Company>SUNY ESF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Rose Levine</dc:creator>
  <cp:lastModifiedBy>Carrie Rose Levine</cp:lastModifiedBy>
  <dcterms:created xsi:type="dcterms:W3CDTF">2010-12-17T11:49:09Z</dcterms:created>
  <dcterms:modified xsi:type="dcterms:W3CDTF">2011-04-01T16:10:09Z</dcterms:modified>
</cp:coreProperties>
</file>